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35" yWindow="65476" windowWidth="6375" windowHeight="11760" activeTab="2"/>
  </bookViews>
  <sheets>
    <sheet name="Instructions" sheetId="1" r:id="rId1"/>
    <sheet name="Calculations" sheetId="2" r:id="rId2"/>
    <sheet name="Data Table" sheetId="3" r:id="rId3"/>
  </sheets>
  <definedNames>
    <definedName name="_xlnm.Print_Area" localSheetId="1">'Calculations'!$A$1:$M$36</definedName>
  </definedNames>
  <calcPr fullCalcOnLoad="1"/>
</workbook>
</file>

<file path=xl/sharedStrings.xml><?xml version="1.0" encoding="utf-8"?>
<sst xmlns="http://schemas.openxmlformats.org/spreadsheetml/2006/main" count="121" uniqueCount="95">
  <si>
    <t>RPM</t>
  </si>
  <si>
    <t>N-m</t>
  </si>
  <si>
    <t>Mass</t>
  </si>
  <si>
    <t>Meter</t>
  </si>
  <si>
    <t>Kilos</t>
  </si>
  <si>
    <t>to 1</t>
  </si>
  <si>
    <t>with:</t>
  </si>
  <si>
    <t>in:</t>
  </si>
  <si>
    <t>Joules energy</t>
  </si>
  <si>
    <t>At:</t>
  </si>
  <si>
    <t>seconds.</t>
  </si>
  <si>
    <t>Joules energy.</t>
  </si>
  <si>
    <t>mm</t>
  </si>
  <si>
    <t>Thickness</t>
  </si>
  <si>
    <t>Radius</t>
  </si>
  <si>
    <t>Length</t>
  </si>
  <si>
    <t>Width</t>
  </si>
  <si>
    <t>Gear Reduction</t>
  </si>
  <si>
    <t>Lexan:</t>
  </si>
  <si>
    <t>Steel:</t>
  </si>
  <si>
    <t>Titanium:</t>
  </si>
  <si>
    <t>Aluminum:</t>
  </si>
  <si>
    <t>Magnesuim:</t>
  </si>
  <si>
    <t>Moment of Inertia</t>
  </si>
  <si>
    <t>For a disk</t>
  </si>
  <si>
    <t>Total</t>
  </si>
  <si>
    <t>Carbon Fiber:</t>
  </si>
  <si>
    <t>Plywood:</t>
  </si>
  <si>
    <t>the weapon has:</t>
  </si>
  <si>
    <t>Instructions</t>
  </si>
  <si>
    <t>inches:</t>
  </si>
  <si>
    <t>kilos:</t>
  </si>
  <si>
    <t>Weapon will spin to:</t>
  </si>
  <si>
    <t>Results</t>
  </si>
  <si>
    <t>Spreadsheet copyright 2007 by Mark Joerger</t>
  </si>
  <si>
    <t>RPM [ 63% Max ]</t>
  </si>
  <si>
    <t>This spreadsheet calculates the mass and moment of inertia for a rotary weapon made up of rings (tubes), disks, and rectangular bars sharing a common center of rotation. You may combine elements that make up your weapon, such as a ring and a disk to make a 'tuna can' spinner. Drums are rings with two disks for ends (calculate as one double thickness disk).</t>
  </si>
  <si>
    <r>
      <t>kg/m</t>
    </r>
    <r>
      <rPr>
        <vertAlign val="superscript"/>
        <sz val="9"/>
        <color indexed="18"/>
        <rFont val="Arial"/>
        <family val="0"/>
      </rPr>
      <t>3</t>
    </r>
  </si>
  <si>
    <r>
      <t>KgM</t>
    </r>
    <r>
      <rPr>
        <vertAlign val="superscript"/>
        <sz val="9"/>
        <color indexed="18"/>
        <rFont val="Arial"/>
        <family val="0"/>
      </rPr>
      <t>2</t>
    </r>
  </si>
  <si>
    <t>Seconds</t>
  </si>
  <si>
    <t>Time Constant</t>
  </si>
  <si>
    <t>Max RPM</t>
  </si>
  <si>
    <t>% RPM</t>
  </si>
  <si>
    <t>MOI</t>
  </si>
  <si>
    <t>Joules</t>
  </si>
  <si>
    <t>Conversions</t>
  </si>
  <si>
    <t>oz-in:</t>
  </si>
  <si>
    <t>meters</t>
  </si>
  <si>
    <t>pounds</t>
  </si>
  <si>
    <t>from</t>
  </si>
  <si>
    <t>to</t>
  </si>
  <si>
    <r>
      <t>kg/m</t>
    </r>
    <r>
      <rPr>
        <b/>
        <vertAlign val="superscript"/>
        <sz val="9"/>
        <color indexed="18"/>
        <rFont val="Arial"/>
        <family val="2"/>
      </rPr>
      <t>3</t>
    </r>
  </si>
  <si>
    <t>Run Amok Combat Robotics</t>
  </si>
  <si>
    <t>Material Densities</t>
  </si>
  <si>
    <t>Material Density</t>
  </si>
  <si>
    <t>RPM [ 95% Max ]</t>
  </si>
  <si>
    <t>For a ring     or tube</t>
  </si>
  <si>
    <t>For a bar</t>
  </si>
  <si>
    <t>Motor and Drive</t>
  </si>
  <si>
    <t>No-Load Speed</t>
  </si>
  <si>
    <t>Stall Torque</t>
  </si>
  <si>
    <t>Outer Radius</t>
  </si>
  <si>
    <t xml:space="preserve">Click on the 'Calculations' tab below to go to the main worksheet. </t>
  </si>
  <si>
    <t>- The antweight 'VDD' stores about 19 joules in it's vertical disk.</t>
  </si>
  <si>
    <t>- Robot Wars heavyweight horizontal spinner 'Hypno-Disc' stores about 6000 joules in it's weapon (27 joules/pound).</t>
  </si>
  <si>
    <t>How fast should your weapon spin-up? Aim for at least 8 joules per pound in two seconds. You may get a little more time in large arenas (less in small ones), and you can buy some extra time if your 'bot is nimble enough to protect the weapon from premature impact by dodging.</t>
  </si>
  <si>
    <t xml:space="preserve">How much kinetic energy is enough? High-power spinners tend to have more than 16 joules of energy per pound of their weight class.  Examples: </t>
  </si>
  <si>
    <t xml:space="preserve"> volts</t>
  </si>
  <si>
    <t xml:space="preserve"> rpm/volt</t>
  </si>
  <si>
    <r>
      <t xml:space="preserve"> m</t>
    </r>
    <r>
      <rPr>
        <sz val="10"/>
        <rFont val="Symbol"/>
        <family val="1"/>
      </rPr>
      <t>W</t>
    </r>
  </si>
  <si>
    <t>Ri :</t>
  </si>
  <si>
    <t>Kv :</t>
  </si>
  <si>
    <t>Voltage :</t>
  </si>
  <si>
    <t>Stall Torque:</t>
  </si>
  <si>
    <r>
      <t xml:space="preserve">Fill in the </t>
    </r>
    <r>
      <rPr>
        <b/>
        <sz val="9"/>
        <color indexed="12"/>
        <rFont val="Arial"/>
        <family val="2"/>
      </rPr>
      <t>blue information boxes</t>
    </r>
    <r>
      <rPr>
        <b/>
        <sz val="9"/>
        <color indexed="18"/>
        <rFont val="Arial"/>
        <family val="2"/>
      </rPr>
      <t xml:space="preserve"> on the 'Calculations' sheet as appropriate -- set the thickness of any unused elements to zero. Note that the calculations do not include the inertia of the motor armature.</t>
    </r>
  </si>
  <si>
    <t>Brushless motor specifications rarely include the required 'Stall Torque' value. Stall torque may be estimated from voltage, RPM per volt, and internal resistance.</t>
  </si>
  <si>
    <t xml:space="preserve">Note: many brushless motor controllers have a 'soft start' feature that reduces maximum torque and lengthens spin-up. </t>
  </si>
  <si>
    <t>Battery</t>
  </si>
  <si>
    <t>Combat Robot Rotary Weapon Moment of Inertia, Spin-Up Time, and Battery Requirement</t>
  </si>
  <si>
    <t>volts</t>
  </si>
  <si>
    <t>amps</t>
  </si>
  <si>
    <t>minutes</t>
  </si>
  <si>
    <t>amp hours</t>
  </si>
  <si>
    <t xml:space="preserve">          Battery Capacity Table  2008 by Michael Maples</t>
  </si>
  <si>
    <t>Spin-ups</t>
  </si>
  <si>
    <t>per match</t>
  </si>
  <si>
    <t>Match length</t>
  </si>
  <si>
    <t>Power required</t>
  </si>
  <si>
    <t xml:space="preserve">The spreadsheet also calculates the kinetic energy and approximate spin-up time for the weapon when powered by a specific PMDC electric motor and gear reduction. Conversions for english / metric units are provided in a 'conversions' table.  The example numbers provided with the spreadsheet are for a C40-300 MagMotor geared 3:1 spinning a 32" by 1/4" titanium disk. </t>
  </si>
  <si>
    <t>Calculating the battery power requirement for your spinning weapon has a great many variables. The battery calculation in the spreadsheet assumes that each weapon hit completely dissipates the energy stored in theg weapon, and that the weapon motor draws only no-load current to maintain the weapon at speed. It is a rough esitimate of required battery capacity.</t>
  </si>
  <si>
    <t>No-load Current *</t>
  </si>
  <si>
    <t>Operating Voltage *</t>
  </si>
  <si>
    <t xml:space="preserve">* Optional - for battery calculation </t>
  </si>
  <si>
    <t>Wall Thickness</t>
  </si>
  <si>
    <t>Height (Length)</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</si>
</sst>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00"/>
    <numFmt numFmtId="171" formatCode="0.0000"/>
    <numFmt numFmtId="172" formatCode="_(* #,##0.0_);_(* \(#,##0.0\);_(* &quot;-&quot;??_);_(@_)"/>
    <numFmt numFmtId="173" formatCode="_(* #,##0_);_(* \(#,##0\);_(* &quot;-&quot;??_);_(@_)"/>
    <numFmt numFmtId="174" formatCode="0.0000000"/>
    <numFmt numFmtId="175" formatCode="0.000000"/>
    <numFmt numFmtId="176" formatCode="0.0%"/>
    <numFmt numFmtId="177" formatCode="_(* #,##0.000_);_(* \(#,##0.000\);_(* &quot;-&quot;??_);_(@_)"/>
    <numFmt numFmtId="178" formatCode="_(* #,##0.0000_);_(* \(#,##0.0000\);_(* &quot;-&quot;??_);_(@_)"/>
    <numFmt numFmtId="179" formatCode="0.00000000"/>
    <numFmt numFmtId="180" formatCode="0.000000000"/>
    <numFmt numFmtId="181" formatCode="00000"/>
  </numFmts>
  <fonts count="63">
    <font>
      <sz val="10"/>
      <name val="Arial"/>
      <family val="0"/>
    </font>
    <font>
      <u val="single"/>
      <sz val="10"/>
      <color indexed="12"/>
      <name val="Arial"/>
      <family val="0"/>
    </font>
    <font>
      <u val="single"/>
      <sz val="10"/>
      <color indexed="36"/>
      <name val="Arial"/>
      <family val="0"/>
    </font>
    <font>
      <sz val="9"/>
      <name val="Arial"/>
      <family val="0"/>
    </font>
    <font>
      <sz val="9"/>
      <color indexed="12"/>
      <name val="Arial"/>
      <family val="0"/>
    </font>
    <font>
      <sz val="9"/>
      <color indexed="10"/>
      <name val="Arial"/>
      <family val="0"/>
    </font>
    <font>
      <b/>
      <sz val="9"/>
      <color indexed="10"/>
      <name val="Arial"/>
      <family val="2"/>
    </font>
    <font>
      <sz val="10"/>
      <color indexed="55"/>
      <name val="Arial"/>
      <family val="0"/>
    </font>
    <font>
      <sz val="9"/>
      <color indexed="55"/>
      <name val="Arial"/>
      <family val="0"/>
    </font>
    <font>
      <sz val="9"/>
      <color indexed="9"/>
      <name val="Arial"/>
      <family val="0"/>
    </font>
    <font>
      <b/>
      <sz val="10"/>
      <color indexed="18"/>
      <name val="Arial"/>
      <family val="2"/>
    </font>
    <font>
      <b/>
      <sz val="9"/>
      <color indexed="18"/>
      <name val="Arial"/>
      <family val="2"/>
    </font>
    <font>
      <sz val="9"/>
      <color indexed="18"/>
      <name val="Arial"/>
      <family val="2"/>
    </font>
    <font>
      <vertAlign val="superscript"/>
      <sz val="9"/>
      <color indexed="18"/>
      <name val="Arial"/>
      <family val="0"/>
    </font>
    <font>
      <sz val="10"/>
      <color indexed="10"/>
      <name val="Arial"/>
      <family val="0"/>
    </font>
    <font>
      <sz val="10"/>
      <color indexed="18"/>
      <name val="Arial"/>
      <family val="0"/>
    </font>
    <font>
      <b/>
      <vertAlign val="superscript"/>
      <sz val="9"/>
      <color indexed="18"/>
      <name val="Arial"/>
      <family val="2"/>
    </font>
    <font>
      <u val="single"/>
      <sz val="9"/>
      <color indexed="9"/>
      <name val="Arial"/>
      <family val="0"/>
    </font>
    <font>
      <b/>
      <sz val="9"/>
      <color indexed="12"/>
      <name val="Arial"/>
      <family val="2"/>
    </font>
    <font>
      <sz val="10"/>
      <name val="Symbol"/>
      <family val="1"/>
    </font>
    <font>
      <sz val="8.75"/>
      <color indexed="8"/>
      <name val="Arial"/>
      <family val="0"/>
    </font>
    <font>
      <sz val="8"/>
      <color indexed="8"/>
      <name val="Arial"/>
      <family val="0"/>
    </font>
    <font>
      <sz val="8"/>
      <color indexed="10"/>
      <name val="Arial"/>
      <family val="0"/>
    </font>
    <font>
      <sz val="8"/>
      <color indexed="12"/>
      <name val="Arial"/>
      <family val="0"/>
    </font>
    <font>
      <sz val="7.35"/>
      <color indexed="8"/>
      <name val="Arial"/>
      <family val="0"/>
    </font>
    <font>
      <sz val="9"/>
      <color indexed="54"/>
      <name val="Arial"/>
      <family val="0"/>
    </font>
    <font>
      <b/>
      <sz val="9"/>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0"/>
    </font>
    <font>
      <b/>
      <sz val="9.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55"/>
        <bgColor indexed="64"/>
      </patternFill>
    </fill>
    <fill>
      <patternFill patternType="solid">
        <fgColor indexed="5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color indexed="22"/>
      </top>
      <bottom style="thin"/>
    </border>
    <border>
      <left style="thin"/>
      <right style="thin"/>
      <top style="thin"/>
      <bottom style="thin">
        <color indexed="22"/>
      </bottom>
    </border>
    <border>
      <left style="thin"/>
      <right style="thin"/>
      <top style="thin"/>
      <bottom>
        <color indexed="63"/>
      </bottom>
    </border>
    <border>
      <left style="thin"/>
      <right style="thin"/>
      <top>
        <color indexed="63"/>
      </top>
      <bottom style="thin">
        <color indexed="22"/>
      </bottom>
    </border>
    <border>
      <left style="thin"/>
      <right style="thin"/>
      <top>
        <color indexed="63"/>
      </top>
      <bottom>
        <color indexed="63"/>
      </bottom>
    </border>
    <border>
      <left style="thin"/>
      <right>
        <color indexed="63"/>
      </right>
      <top style="thin"/>
      <bottom style="thin"/>
    </border>
    <border>
      <left style="thin">
        <color indexed="9"/>
      </left>
      <right style="thin"/>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top style="thin"/>
      <bottom style="thin"/>
    </border>
    <border>
      <left style="thin"/>
      <right style="thin">
        <color indexed="9"/>
      </right>
      <top style="thin"/>
      <bottom style="thin"/>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8"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29" borderId="1" applyNumberFormat="0" applyAlignment="0" applyProtection="0"/>
    <xf numFmtId="0" fontId="57" fillId="0" borderId="6" applyNumberFormat="0" applyFill="0" applyAlignment="0" applyProtection="0"/>
    <xf numFmtId="0" fontId="58" fillId="30" borderId="0" applyNumberFormat="0" applyBorder="0" applyAlignment="0" applyProtection="0"/>
    <xf numFmtId="0" fontId="0" fillId="31" borderId="7" applyNumberFormat="0" applyFont="0" applyAlignment="0" applyProtection="0"/>
    <xf numFmtId="0" fontId="59" fillId="2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11">
    <xf numFmtId="0" fontId="0" fillId="0" borderId="0" xfId="0" applyAlignment="1">
      <alignment/>
    </xf>
    <xf numFmtId="0" fontId="3" fillId="0" borderId="0" xfId="0" applyFont="1" applyAlignment="1">
      <alignment/>
    </xf>
    <xf numFmtId="0" fontId="4" fillId="32" borderId="10" xfId="42" applyNumberFormat="1" applyFont="1" applyFill="1" applyBorder="1" applyAlignment="1" applyProtection="1">
      <alignment/>
      <protection locked="0"/>
    </xf>
    <xf numFmtId="0" fontId="4" fillId="32" borderId="10" xfId="0" applyFont="1" applyFill="1" applyBorder="1" applyAlignment="1" applyProtection="1">
      <alignment/>
      <protection locked="0"/>
    </xf>
    <xf numFmtId="0" fontId="4" fillId="32" borderId="10" xfId="0" applyFont="1" applyFill="1" applyBorder="1" applyAlignment="1" applyProtection="1">
      <alignment vertical="center"/>
      <protection locked="0"/>
    </xf>
    <xf numFmtId="168" fontId="4" fillId="32" borderId="10" xfId="0" applyNumberFormat="1" applyFont="1" applyFill="1" applyBorder="1" applyAlignment="1" applyProtection="1">
      <alignment/>
      <protection locked="0"/>
    </xf>
    <xf numFmtId="169" fontId="4" fillId="32" borderId="10" xfId="0" applyNumberFormat="1" applyFont="1" applyFill="1" applyBorder="1" applyAlignment="1" applyProtection="1">
      <alignment/>
      <protection locked="0"/>
    </xf>
    <xf numFmtId="2" fontId="5" fillId="0" borderId="10" xfId="0" applyNumberFormat="1" applyFont="1" applyBorder="1" applyAlignment="1">
      <alignment/>
    </xf>
    <xf numFmtId="1" fontId="5" fillId="0" borderId="10" xfId="0" applyNumberFormat="1" applyFont="1" applyBorder="1" applyAlignment="1">
      <alignment/>
    </xf>
    <xf numFmtId="0" fontId="7" fillId="33" borderId="0" xfId="0" applyFont="1" applyFill="1" applyAlignment="1">
      <alignment/>
    </xf>
    <xf numFmtId="0" fontId="8" fillId="33" borderId="0" xfId="0" applyFont="1" applyFill="1" applyAlignment="1">
      <alignment/>
    </xf>
    <xf numFmtId="0" fontId="3" fillId="33" borderId="0" xfId="0" applyFont="1" applyFill="1" applyAlignment="1">
      <alignment/>
    </xf>
    <xf numFmtId="0" fontId="3" fillId="33" borderId="0" xfId="0" applyFont="1" applyFill="1" applyAlignment="1">
      <alignment horizontal="left" indent="1"/>
    </xf>
    <xf numFmtId="0" fontId="3" fillId="33" borderId="0" xfId="0" applyFont="1" applyFill="1" applyBorder="1" applyAlignment="1">
      <alignment horizontal="left" indent="1"/>
    </xf>
    <xf numFmtId="0" fontId="0" fillId="33" borderId="0" xfId="0" applyFill="1" applyBorder="1" applyAlignment="1">
      <alignment/>
    </xf>
    <xf numFmtId="2" fontId="5" fillId="33" borderId="0" xfId="0" applyNumberFormat="1" applyFont="1" applyFill="1" applyAlignment="1">
      <alignment/>
    </xf>
    <xf numFmtId="0" fontId="0" fillId="33" borderId="0" xfId="0" applyFill="1" applyAlignment="1">
      <alignment/>
    </xf>
    <xf numFmtId="0" fontId="3" fillId="33" borderId="0" xfId="0" applyFont="1" applyFill="1" applyBorder="1" applyAlignment="1">
      <alignment horizontal="center"/>
    </xf>
    <xf numFmtId="0" fontId="11" fillId="33" borderId="0" xfId="0" applyFont="1" applyFill="1" applyAlignment="1">
      <alignment/>
    </xf>
    <xf numFmtId="0" fontId="12" fillId="33" borderId="0" xfId="0" applyFont="1" applyFill="1" applyAlignment="1">
      <alignment horizontal="right"/>
    </xf>
    <xf numFmtId="0" fontId="12" fillId="33" borderId="0" xfId="0" applyFont="1" applyFill="1" applyAlignment="1">
      <alignment/>
    </xf>
    <xf numFmtId="0" fontId="12" fillId="0" borderId="11" xfId="0" applyFont="1" applyBorder="1" applyAlignment="1">
      <alignment horizontal="right" indent="1"/>
    </xf>
    <xf numFmtId="0" fontId="12" fillId="0" borderId="12" xfId="0" applyFont="1" applyBorder="1" applyAlignment="1">
      <alignment horizontal="right" indent="1"/>
    </xf>
    <xf numFmtId="0" fontId="12" fillId="0" borderId="13" xfId="0" applyFont="1" applyBorder="1" applyAlignment="1">
      <alignment horizontal="right" indent="1"/>
    </xf>
    <xf numFmtId="0" fontId="12" fillId="0" borderId="14" xfId="0" applyFont="1" applyBorder="1" applyAlignment="1">
      <alignment horizontal="right" indent="1"/>
    </xf>
    <xf numFmtId="0" fontId="12" fillId="0" borderId="0" xfId="0" applyFont="1" applyBorder="1" applyAlignment="1">
      <alignment horizontal="right" indent="1"/>
    </xf>
    <xf numFmtId="0" fontId="12" fillId="0" borderId="15" xfId="0" applyFont="1" applyBorder="1" applyAlignment="1">
      <alignment horizontal="right" indent="1"/>
    </xf>
    <xf numFmtId="0" fontId="12" fillId="33" borderId="0" xfId="0" applyFont="1" applyFill="1" applyAlignment="1">
      <alignment horizontal="right" indent="1"/>
    </xf>
    <xf numFmtId="0" fontId="12" fillId="0" borderId="16" xfId="0" applyFont="1" applyBorder="1" applyAlignment="1">
      <alignment horizontal="left" indent="1"/>
    </xf>
    <xf numFmtId="0" fontId="12" fillId="0" borderId="17" xfId="0" applyFont="1" applyBorder="1" applyAlignment="1">
      <alignment horizontal="left" indent="1"/>
    </xf>
    <xf numFmtId="0" fontId="12" fillId="0" borderId="18" xfId="0" applyFont="1" applyBorder="1" applyAlignment="1">
      <alignment horizontal="left" indent="1"/>
    </xf>
    <xf numFmtId="0" fontId="12" fillId="33" borderId="0" xfId="0" applyFont="1" applyFill="1" applyAlignment="1">
      <alignment horizontal="left" indent="1"/>
    </xf>
    <xf numFmtId="0" fontId="12" fillId="0" borderId="19" xfId="0" applyFont="1" applyFill="1" applyBorder="1" applyAlignment="1">
      <alignment horizontal="center"/>
    </xf>
    <xf numFmtId="0" fontId="12" fillId="0" borderId="10" xfId="0" applyFont="1" applyFill="1" applyBorder="1" applyAlignment="1">
      <alignment horizontal="center"/>
    </xf>
    <xf numFmtId="0" fontId="12" fillId="0" borderId="12" xfId="0" applyFont="1" applyFill="1" applyBorder="1" applyAlignment="1">
      <alignment horizontal="right" indent="1"/>
    </xf>
    <xf numFmtId="0" fontId="12" fillId="0" borderId="13" xfId="0" applyFont="1" applyFill="1" applyBorder="1" applyAlignment="1">
      <alignment horizontal="right" indent="1"/>
    </xf>
    <xf numFmtId="169" fontId="0" fillId="0" borderId="0" xfId="0" applyNumberFormat="1" applyAlignment="1">
      <alignment/>
    </xf>
    <xf numFmtId="9" fontId="0" fillId="0" borderId="0" xfId="59" applyAlignment="1">
      <alignment/>
    </xf>
    <xf numFmtId="0" fontId="3" fillId="33" borderId="0" xfId="0" applyFont="1" applyFill="1" applyBorder="1" applyAlignment="1">
      <alignment/>
    </xf>
    <xf numFmtId="2" fontId="5" fillId="0" borderId="19" xfId="0" applyNumberFormat="1" applyFont="1" applyBorder="1" applyAlignment="1">
      <alignment horizontal="center"/>
    </xf>
    <xf numFmtId="0" fontId="4" fillId="32" borderId="20" xfId="0" applyFont="1" applyFill="1" applyBorder="1" applyAlignment="1" applyProtection="1">
      <alignment horizontal="center"/>
      <protection locked="0"/>
    </xf>
    <xf numFmtId="0" fontId="15" fillId="0" borderId="21" xfId="0" applyFont="1" applyBorder="1" applyAlignment="1">
      <alignment horizontal="center"/>
    </xf>
    <xf numFmtId="0" fontId="15" fillId="0" borderId="22" xfId="0" applyFont="1" applyBorder="1" applyAlignment="1">
      <alignment horizontal="center"/>
    </xf>
    <xf numFmtId="0" fontId="15" fillId="0" borderId="23" xfId="0" applyFont="1" applyBorder="1" applyAlignment="1">
      <alignment horizontal="center"/>
    </xf>
    <xf numFmtId="0" fontId="15" fillId="0" borderId="24" xfId="0" applyFont="1" applyBorder="1" applyAlignment="1">
      <alignment horizontal="center"/>
    </xf>
    <xf numFmtId="0" fontId="12" fillId="4" borderId="13" xfId="0" applyFont="1" applyFill="1" applyBorder="1" applyAlignment="1">
      <alignment horizontal="center"/>
    </xf>
    <xf numFmtId="0" fontId="12" fillId="4" borderId="18" xfId="0" applyFont="1" applyFill="1" applyBorder="1" applyAlignment="1">
      <alignment horizontal="center"/>
    </xf>
    <xf numFmtId="0" fontId="11" fillId="4" borderId="25" xfId="0" applyFont="1" applyFill="1" applyBorder="1" applyAlignment="1">
      <alignment horizontal="center"/>
    </xf>
    <xf numFmtId="0" fontId="11" fillId="4" borderId="10" xfId="0" applyFont="1" applyFill="1" applyBorder="1" applyAlignment="1">
      <alignment horizontal="center" vertical="center"/>
    </xf>
    <xf numFmtId="2" fontId="14" fillId="0" borderId="10" xfId="0" applyNumberFormat="1" applyFont="1" applyBorder="1" applyAlignment="1">
      <alignment horizontal="center"/>
    </xf>
    <xf numFmtId="1" fontId="14" fillId="0" borderId="10" xfId="0" applyNumberFormat="1" applyFont="1" applyBorder="1" applyAlignment="1">
      <alignment horizontal="center"/>
    </xf>
    <xf numFmtId="0" fontId="15" fillId="4" borderId="10" xfId="0" applyFont="1" applyFill="1" applyBorder="1" applyAlignment="1">
      <alignment horizontal="center"/>
    </xf>
    <xf numFmtId="9" fontId="15" fillId="0" borderId="10" xfId="59" applyFont="1" applyBorder="1" applyAlignment="1">
      <alignment horizontal="center"/>
    </xf>
    <xf numFmtId="1" fontId="14" fillId="0" borderId="10" xfId="42" applyNumberFormat="1" applyFont="1" applyBorder="1" applyAlignment="1">
      <alignment horizontal="center"/>
    </xf>
    <xf numFmtId="0" fontId="5" fillId="0" borderId="10" xfId="0" applyNumberFormat="1" applyFont="1" applyBorder="1" applyAlignment="1">
      <alignment/>
    </xf>
    <xf numFmtId="168" fontId="5" fillId="0" borderId="19" xfId="0" applyNumberFormat="1" applyFont="1" applyBorder="1" applyAlignment="1">
      <alignment horizontal="center"/>
    </xf>
    <xf numFmtId="0" fontId="11" fillId="0" borderId="26" xfId="0" applyFont="1" applyBorder="1" applyAlignment="1">
      <alignment horizontal="left" vertical="center" wrapText="1" indent="1"/>
    </xf>
    <xf numFmtId="0" fontId="11" fillId="0" borderId="27" xfId="0" applyFont="1" applyBorder="1" applyAlignment="1">
      <alignment horizontal="left" vertical="center" wrapText="1" indent="1"/>
    </xf>
    <xf numFmtId="0" fontId="0" fillId="0" borderId="27" xfId="0" applyBorder="1" applyAlignment="1">
      <alignment/>
    </xf>
    <xf numFmtId="0" fontId="11" fillId="0" borderId="28" xfId="0" applyFont="1" applyBorder="1" applyAlignment="1">
      <alignment horizontal="left" vertical="center" wrapText="1" indent="1"/>
    </xf>
    <xf numFmtId="0" fontId="11" fillId="0" borderId="29" xfId="0" applyFont="1" applyBorder="1" applyAlignment="1">
      <alignment horizontal="left" vertical="center" wrapText="1" indent="1"/>
    </xf>
    <xf numFmtId="0" fontId="12" fillId="0" borderId="30" xfId="0" applyFont="1" applyBorder="1" applyAlignment="1">
      <alignment vertical="center" wrapText="1"/>
    </xf>
    <xf numFmtId="0" fontId="12" fillId="0" borderId="10" xfId="0" applyFont="1" applyBorder="1" applyAlignment="1">
      <alignment horizontal="left" vertical="center" wrapText="1"/>
    </xf>
    <xf numFmtId="0" fontId="18" fillId="32" borderId="10" xfId="0" applyFont="1" applyFill="1" applyBorder="1" applyAlignment="1" applyProtection="1">
      <alignment vertical="center"/>
      <protection locked="0"/>
    </xf>
    <xf numFmtId="2" fontId="6" fillId="0" borderId="31" xfId="0" applyNumberFormat="1" applyFont="1" applyBorder="1" applyAlignment="1">
      <alignment/>
    </xf>
    <xf numFmtId="0" fontId="12" fillId="0" borderId="10" xfId="0" applyFont="1" applyFill="1" applyBorder="1" applyAlignment="1">
      <alignment horizontal="right" vertical="center" wrapText="1"/>
    </xf>
    <xf numFmtId="0" fontId="0" fillId="34" borderId="0" xfId="0" applyFill="1" applyAlignment="1">
      <alignment/>
    </xf>
    <xf numFmtId="0" fontId="9" fillId="34" borderId="0" xfId="0" applyFont="1" applyFill="1" applyAlignment="1">
      <alignment/>
    </xf>
    <xf numFmtId="0" fontId="12" fillId="0" borderId="22" xfId="0" applyFont="1" applyBorder="1" applyAlignment="1">
      <alignment horizontal="right" indent="1"/>
    </xf>
    <xf numFmtId="0" fontId="12" fillId="0" borderId="19" xfId="0" applyFont="1" applyBorder="1" applyAlignment="1">
      <alignment horizontal="right" indent="1"/>
    </xf>
    <xf numFmtId="0" fontId="25" fillId="0" borderId="12" xfId="0" applyFont="1" applyBorder="1" applyAlignment="1">
      <alignment horizontal="right" indent="1"/>
    </xf>
    <xf numFmtId="0" fontId="25" fillId="32" borderId="10" xfId="0" applyFont="1" applyFill="1" applyBorder="1" applyAlignment="1" applyProtection="1">
      <alignment/>
      <protection locked="0"/>
    </xf>
    <xf numFmtId="0" fontId="25" fillId="0" borderId="17" xfId="0" applyFont="1" applyBorder="1" applyAlignment="1">
      <alignment horizontal="left" indent="1"/>
    </xf>
    <xf numFmtId="0" fontId="25" fillId="0" borderId="13" xfId="0" applyFont="1" applyBorder="1" applyAlignment="1">
      <alignment horizontal="right" indent="1"/>
    </xf>
    <xf numFmtId="0" fontId="25" fillId="0" borderId="18" xfId="0" applyFont="1" applyBorder="1" applyAlignment="1">
      <alignment horizontal="left" indent="1"/>
    </xf>
    <xf numFmtId="0" fontId="11" fillId="0" borderId="12" xfId="0" applyFont="1" applyBorder="1" applyAlignment="1">
      <alignment horizontal="left" vertical="center" wrapText="1" indent="1"/>
    </xf>
    <xf numFmtId="0" fontId="11" fillId="0" borderId="0" xfId="0" applyFont="1" applyBorder="1" applyAlignment="1">
      <alignment horizontal="left" vertical="center" wrapText="1" indent="1"/>
    </xf>
    <xf numFmtId="0" fontId="11" fillId="0" borderId="17" xfId="0" applyFont="1" applyBorder="1" applyAlignment="1">
      <alignment horizontal="left" vertical="center" wrapText="1" indent="1"/>
    </xf>
    <xf numFmtId="0" fontId="11" fillId="0" borderId="0" xfId="0" applyFont="1" applyBorder="1" applyAlignment="1" quotePrefix="1">
      <alignment horizontal="left" vertical="center" wrapText="1" indent="1"/>
    </xf>
    <xf numFmtId="0" fontId="11" fillId="0" borderId="17" xfId="0" applyFont="1" applyBorder="1" applyAlignment="1" quotePrefix="1">
      <alignment horizontal="left" vertical="center" wrapText="1" indent="1"/>
    </xf>
    <xf numFmtId="0" fontId="0" fillId="4" borderId="10" xfId="0" applyFont="1" applyFill="1" applyBorder="1" applyAlignment="1">
      <alignment horizontal="center"/>
    </xf>
    <xf numFmtId="0" fontId="11" fillId="0" borderId="32" xfId="0" applyFont="1" applyBorder="1" applyAlignment="1" quotePrefix="1">
      <alignment horizontal="left" vertical="center" wrapText="1" indent="3"/>
    </xf>
    <xf numFmtId="0" fontId="11" fillId="0" borderId="33" xfId="0" applyFont="1" applyBorder="1" applyAlignment="1">
      <alignment horizontal="left" vertical="center" wrapText="1" indent="3"/>
    </xf>
    <xf numFmtId="0" fontId="11" fillId="0" borderId="11"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6" xfId="0" applyFont="1" applyBorder="1" applyAlignment="1">
      <alignment horizontal="left" vertical="center" wrapText="1" inden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11" fillId="4" borderId="22" xfId="0" applyFont="1" applyFill="1" applyBorder="1" applyAlignment="1">
      <alignment horizontal="center"/>
    </xf>
    <xf numFmtId="0" fontId="11" fillId="0" borderId="34" xfId="0" applyFont="1" applyBorder="1" applyAlignment="1">
      <alignment horizontal="left" vertical="center" wrapText="1" indent="3"/>
    </xf>
    <xf numFmtId="0" fontId="11" fillId="0" borderId="12" xfId="0" applyFont="1" applyBorder="1" applyAlignment="1" quotePrefix="1">
      <alignment horizontal="left" vertical="top" wrapText="1" indent="3"/>
    </xf>
    <xf numFmtId="0" fontId="11" fillId="0" borderId="0" xfId="0" applyFont="1" applyBorder="1" applyAlignment="1" quotePrefix="1">
      <alignment horizontal="left" vertical="top" wrapText="1" indent="3"/>
    </xf>
    <xf numFmtId="0" fontId="11" fillId="0" borderId="17" xfId="0" applyFont="1" applyBorder="1" applyAlignment="1" quotePrefix="1">
      <alignment horizontal="left" vertical="top" wrapText="1" indent="3"/>
    </xf>
    <xf numFmtId="0" fontId="11" fillId="4" borderId="22"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26" fillId="33" borderId="35" xfId="0" applyFont="1" applyFill="1" applyBorder="1" applyAlignment="1">
      <alignment horizontal="right"/>
    </xf>
    <xf numFmtId="0" fontId="9" fillId="34" borderId="0" xfId="0" applyFont="1" applyFill="1" applyBorder="1" applyAlignment="1">
      <alignment horizontal="center"/>
    </xf>
    <xf numFmtId="0" fontId="11" fillId="4" borderId="10" xfId="0" applyFont="1" applyFill="1" applyBorder="1" applyAlignment="1">
      <alignment horizontal="center"/>
    </xf>
    <xf numFmtId="0" fontId="9" fillId="33" borderId="0" xfId="0" applyFont="1" applyFill="1" applyBorder="1" applyAlignment="1">
      <alignment horizontal="center"/>
    </xf>
    <xf numFmtId="0" fontId="10" fillId="4" borderId="25" xfId="0" applyFont="1" applyFill="1" applyBorder="1" applyAlignment="1">
      <alignment horizontal="center"/>
    </xf>
    <xf numFmtId="0" fontId="10" fillId="4" borderId="35" xfId="0" applyFont="1" applyFill="1" applyBorder="1" applyAlignment="1">
      <alignment horizontal="center"/>
    </xf>
    <xf numFmtId="0" fontId="10" fillId="4" borderId="36" xfId="0" applyFont="1" applyFill="1" applyBorder="1" applyAlignment="1">
      <alignment horizontal="center"/>
    </xf>
    <xf numFmtId="0" fontId="17" fillId="33" borderId="0" xfId="53" applyFont="1" applyFill="1" applyBorder="1" applyAlignment="1" applyProtection="1">
      <alignment horizontal="center"/>
      <protection/>
    </xf>
    <xf numFmtId="0" fontId="11" fillId="4" borderId="22" xfId="0" applyFont="1" applyFill="1" applyBorder="1" applyAlignment="1">
      <alignment horizontal="center" vertical="top" wrapText="1"/>
    </xf>
    <xf numFmtId="0" fontId="11" fillId="4" borderId="24" xfId="0" applyFont="1" applyFill="1" applyBorder="1" applyAlignment="1">
      <alignment horizontal="center" vertical="top" wrapText="1"/>
    </xf>
    <xf numFmtId="0" fontId="11" fillId="4" borderId="19"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Rotary Weapon Spin-Up</a:t>
            </a:r>
          </a:p>
        </c:rich>
      </c:tx>
      <c:layout>
        <c:manualLayout>
          <c:xMode val="factor"/>
          <c:yMode val="factor"/>
          <c:x val="0.007"/>
          <c:y val="-0.02"/>
        </c:manualLayout>
      </c:layout>
      <c:spPr>
        <a:noFill/>
        <a:ln>
          <a:noFill/>
        </a:ln>
      </c:spPr>
    </c:title>
    <c:plotArea>
      <c:layout>
        <c:manualLayout>
          <c:xMode val="edge"/>
          <c:yMode val="edge"/>
          <c:x val="0.03725"/>
          <c:y val="0.0645"/>
          <c:w val="0.91825"/>
          <c:h val="0.8895"/>
        </c:manualLayout>
      </c:layout>
      <c:scatterChart>
        <c:scatterStyle val="lineMarker"/>
        <c:varyColors val="0"/>
        <c:ser>
          <c:idx val="0"/>
          <c:order val="0"/>
          <c:tx>
            <c:v>Speed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FF0000"/>
                </a:solidFill>
              </a:ln>
            </c:spPr>
          </c:marker>
          <c:xVal>
            <c:numRef>
              <c:f>'Data Table'!$B$6:$B$24</c:f>
              <c:numCache>
                <c:ptCount val="19"/>
                <c:pt idx="0">
                  <c:v>0.07717256260347016</c:v>
                </c:pt>
                <c:pt idx="1">
                  <c:v>0.15851859561024728</c:v>
                </c:pt>
                <c:pt idx="2">
                  <c:v>0.24451543638733536</c:v>
                </c:pt>
                <c:pt idx="3">
                  <c:v>0.3357273087831948</c:v>
                </c:pt>
                <c:pt idx="4">
                  <c:v>0.4328277801468247</c:v>
                </c:pt>
                <c:pt idx="5">
                  <c:v>0.5366299780285076</c:v>
                </c:pt>
                <c:pt idx="6">
                  <c:v>0.6481280244834338</c:v>
                </c:pt>
                <c:pt idx="7">
                  <c:v>0.7685550889300197</c:v>
                </c:pt>
                <c:pt idx="8">
                  <c:v>0.8994667610720242</c:v>
                </c:pt>
                <c:pt idx="9">
                  <c:v>1.042864273466597</c:v>
                </c:pt>
                <c:pt idx="10">
                  <c:v>1.2013828690768444</c:v>
                </c:pt>
                <c:pt idx="11">
                  <c:v>1.3785915822497918</c:v>
                </c:pt>
                <c:pt idx="12">
                  <c:v>1.5794942514951047</c:v>
                </c:pt>
                <c:pt idx="13">
                  <c:v>1.8114193623966164</c:v>
                </c:pt>
                <c:pt idx="14">
                  <c:v>2.085728546933194</c:v>
                </c:pt>
                <c:pt idx="15">
                  <c:v>2.421455855716389</c:v>
                </c:pt>
                <c:pt idx="16">
                  <c:v>2.8542836358632133</c:v>
                </c:pt>
                <c:pt idx="17">
                  <c:v>3.4643201291829864</c:v>
                </c:pt>
                <c:pt idx="18">
                  <c:v>4.507184402649582</c:v>
                </c:pt>
              </c:numCache>
            </c:numRef>
          </c:xVal>
          <c:yVal>
            <c:numRef>
              <c:f>'Data Table'!$C$6:$C$24</c:f>
              <c:numCache>
                <c:ptCount val="19"/>
                <c:pt idx="0">
                  <c:v>70</c:v>
                </c:pt>
                <c:pt idx="1">
                  <c:v>140</c:v>
                </c:pt>
                <c:pt idx="2">
                  <c:v>210</c:v>
                </c:pt>
                <c:pt idx="3">
                  <c:v>280</c:v>
                </c:pt>
                <c:pt idx="4">
                  <c:v>350</c:v>
                </c:pt>
                <c:pt idx="5">
                  <c:v>420</c:v>
                </c:pt>
                <c:pt idx="6">
                  <c:v>489.99999999999994</c:v>
                </c:pt>
                <c:pt idx="7">
                  <c:v>560</c:v>
                </c:pt>
                <c:pt idx="8">
                  <c:v>630</c:v>
                </c:pt>
                <c:pt idx="9">
                  <c:v>700</c:v>
                </c:pt>
                <c:pt idx="10">
                  <c:v>770.0000000000001</c:v>
                </c:pt>
                <c:pt idx="11">
                  <c:v>840</c:v>
                </c:pt>
                <c:pt idx="12">
                  <c:v>910</c:v>
                </c:pt>
                <c:pt idx="13">
                  <c:v>979.9999999999999</c:v>
                </c:pt>
                <c:pt idx="14">
                  <c:v>1050</c:v>
                </c:pt>
                <c:pt idx="15">
                  <c:v>1120</c:v>
                </c:pt>
                <c:pt idx="16">
                  <c:v>1190</c:v>
                </c:pt>
                <c:pt idx="17">
                  <c:v>1260</c:v>
                </c:pt>
                <c:pt idx="18">
                  <c:v>1330</c:v>
                </c:pt>
              </c:numCache>
            </c:numRef>
          </c:yVal>
          <c:smooth val="0"/>
        </c:ser>
        <c:axId val="61851756"/>
        <c:axId val="19794893"/>
      </c:scatterChart>
      <c:scatterChart>
        <c:scatterStyle val="lineMarker"/>
        <c:varyColors val="0"/>
        <c:ser>
          <c:idx val="1"/>
          <c:order val="1"/>
          <c:tx>
            <c:v>Energy</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xVal>
            <c:numRef>
              <c:f>'Data Table'!$B$6:$B$24</c:f>
              <c:numCache>
                <c:ptCount val="19"/>
                <c:pt idx="0">
                  <c:v>0.07717256260347016</c:v>
                </c:pt>
                <c:pt idx="1">
                  <c:v>0.15851859561024728</c:v>
                </c:pt>
                <c:pt idx="2">
                  <c:v>0.24451543638733536</c:v>
                </c:pt>
                <c:pt idx="3">
                  <c:v>0.3357273087831948</c:v>
                </c:pt>
                <c:pt idx="4">
                  <c:v>0.4328277801468247</c:v>
                </c:pt>
                <c:pt idx="5">
                  <c:v>0.5366299780285076</c:v>
                </c:pt>
                <c:pt idx="6">
                  <c:v>0.6481280244834338</c:v>
                </c:pt>
                <c:pt idx="7">
                  <c:v>0.7685550889300197</c:v>
                </c:pt>
                <c:pt idx="8">
                  <c:v>0.8994667610720242</c:v>
                </c:pt>
                <c:pt idx="9">
                  <c:v>1.042864273466597</c:v>
                </c:pt>
                <c:pt idx="10">
                  <c:v>1.2013828690768444</c:v>
                </c:pt>
                <c:pt idx="11">
                  <c:v>1.3785915822497918</c:v>
                </c:pt>
                <c:pt idx="12">
                  <c:v>1.5794942514951047</c:v>
                </c:pt>
                <c:pt idx="13">
                  <c:v>1.8114193623966164</c:v>
                </c:pt>
                <c:pt idx="14">
                  <c:v>2.085728546933194</c:v>
                </c:pt>
                <c:pt idx="15">
                  <c:v>2.421455855716389</c:v>
                </c:pt>
                <c:pt idx="16">
                  <c:v>2.8542836358632133</c:v>
                </c:pt>
                <c:pt idx="17">
                  <c:v>3.4643201291829864</c:v>
                </c:pt>
                <c:pt idx="18">
                  <c:v>4.507184402649582</c:v>
                </c:pt>
              </c:numCache>
            </c:numRef>
          </c:xVal>
          <c:yVal>
            <c:numRef>
              <c:f>'Data Table'!$D$6:$D$24</c:f>
              <c:numCache>
                <c:ptCount val="19"/>
                <c:pt idx="0">
                  <c:v>4.146874912511776</c:v>
                </c:pt>
                <c:pt idx="1">
                  <c:v>16.587499650047103</c:v>
                </c:pt>
                <c:pt idx="2">
                  <c:v>37.32187421260599</c:v>
                </c:pt>
                <c:pt idx="3">
                  <c:v>66.34999860018841</c:v>
                </c:pt>
                <c:pt idx="4">
                  <c:v>103.6718728127944</c:v>
                </c:pt>
                <c:pt idx="5">
                  <c:v>149.28749685042396</c:v>
                </c:pt>
                <c:pt idx="6">
                  <c:v>203.19687071307698</c:v>
                </c:pt>
                <c:pt idx="7">
                  <c:v>265.39999440075366</c:v>
                </c:pt>
                <c:pt idx="8">
                  <c:v>335.89686791345383</c:v>
                </c:pt>
                <c:pt idx="9">
                  <c:v>414.6874912511776</c:v>
                </c:pt>
                <c:pt idx="10">
                  <c:v>501.7718644139251</c:v>
                </c:pt>
                <c:pt idx="11">
                  <c:v>597.1499874016959</c:v>
                </c:pt>
                <c:pt idx="12">
                  <c:v>700.8218602144902</c:v>
                </c:pt>
                <c:pt idx="13">
                  <c:v>812.7874828523079</c:v>
                </c:pt>
                <c:pt idx="14">
                  <c:v>933.0468553151497</c:v>
                </c:pt>
                <c:pt idx="15">
                  <c:v>1061.5999776030146</c:v>
                </c:pt>
                <c:pt idx="16">
                  <c:v>1198.4468497159032</c:v>
                </c:pt>
                <c:pt idx="17">
                  <c:v>1343.5874716538153</c:v>
                </c:pt>
                <c:pt idx="18">
                  <c:v>1497.0218434167514</c:v>
                </c:pt>
              </c:numCache>
            </c:numRef>
          </c:yVal>
          <c:smooth val="0"/>
        </c:ser>
        <c:axId val="43936310"/>
        <c:axId val="59882471"/>
      </c:scatterChart>
      <c:valAx>
        <c:axId val="6185175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Seconds</a:t>
                </a:r>
              </a:p>
            </c:rich>
          </c:tx>
          <c:layout>
            <c:manualLayout>
              <c:xMode val="factor"/>
              <c:yMode val="factor"/>
              <c:x val="-0.004"/>
              <c:y val="-0.00075"/>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794893"/>
        <c:crosses val="autoZero"/>
        <c:crossBetween val="midCat"/>
        <c:dispUnits/>
      </c:valAx>
      <c:valAx>
        <c:axId val="1979489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RPM</a:t>
                </a:r>
              </a:p>
            </c:rich>
          </c:tx>
          <c:layout>
            <c:manualLayout>
              <c:xMode val="factor"/>
              <c:yMode val="factor"/>
              <c:x val="-0.011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FF0000"/>
                </a:solidFill>
                <a:latin typeface="Arial"/>
                <a:ea typeface="Arial"/>
                <a:cs typeface="Arial"/>
              </a:defRPr>
            </a:pPr>
          </a:p>
        </c:txPr>
        <c:crossAx val="61851756"/>
        <c:crosses val="autoZero"/>
        <c:crossBetween val="midCat"/>
        <c:dispUnits/>
      </c:valAx>
      <c:valAx>
        <c:axId val="43936310"/>
        <c:scaling>
          <c:orientation val="minMax"/>
        </c:scaling>
        <c:axPos val="b"/>
        <c:delete val="1"/>
        <c:majorTickMark val="out"/>
        <c:minorTickMark val="none"/>
        <c:tickLblPos val="nextTo"/>
        <c:crossAx val="59882471"/>
        <c:crosses val="max"/>
        <c:crossBetween val="midCat"/>
        <c:dispUnits/>
      </c:valAx>
      <c:valAx>
        <c:axId val="5988247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Joules</a:t>
                </a:r>
              </a:p>
            </c:rich>
          </c:tx>
          <c:layout>
            <c:manualLayout>
              <c:xMode val="factor"/>
              <c:yMode val="factor"/>
              <c:x val="-0.014"/>
              <c:y val="0"/>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FF"/>
                </a:solidFill>
                <a:latin typeface="Arial"/>
                <a:ea typeface="Arial"/>
                <a:cs typeface="Arial"/>
              </a:defRPr>
            </a:pPr>
          </a:p>
        </c:txPr>
        <c:crossAx val="43936310"/>
        <c:crosses val="max"/>
        <c:crossBetween val="midCat"/>
        <c:dispUnits/>
      </c:valAx>
      <c:spPr>
        <a:solidFill>
          <a:srgbClr val="FFFFFF"/>
        </a:solidFill>
        <a:ln w="12700">
          <a:solidFill>
            <a:srgbClr val="808080"/>
          </a:solidFill>
        </a:ln>
      </c:spPr>
    </c:plotArea>
    <c:legend>
      <c:legendPos val="r"/>
      <c:layout>
        <c:manualLayout>
          <c:xMode val="edge"/>
          <c:yMode val="edge"/>
          <c:x val="0.65425"/>
          <c:y val="0.704"/>
          <c:w val="0.16825"/>
          <c:h val="0.112"/>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members.toast.net/joerger/robotica.html" TargetMode="External" /><Relationship Id="rId3" Type="http://schemas.openxmlformats.org/officeDocument/2006/relationships/hyperlink" Target="http://members.toast.net/joerger/robotica.html" TargetMode="External" /><Relationship Id="rId4"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4</xdr:row>
      <xdr:rowOff>38100</xdr:rowOff>
    </xdr:from>
    <xdr:to>
      <xdr:col>9</xdr:col>
      <xdr:colOff>514350</xdr:colOff>
      <xdr:row>10</xdr:row>
      <xdr:rowOff>9525</xdr:rowOff>
    </xdr:to>
    <xdr:pic>
      <xdr:nvPicPr>
        <xdr:cNvPr id="1" name="Picture 3">
          <a:hlinkClick r:id="rId3"/>
        </xdr:cNvPr>
        <xdr:cNvPicPr preferRelativeResize="1">
          <a:picLocks noChangeAspect="1"/>
        </xdr:cNvPicPr>
      </xdr:nvPicPr>
      <xdr:blipFill>
        <a:blip r:embed="rId1"/>
        <a:stretch>
          <a:fillRect/>
        </a:stretch>
      </xdr:blipFill>
      <xdr:spPr>
        <a:xfrm>
          <a:off x="6010275" y="600075"/>
          <a:ext cx="1009650" cy="923925"/>
        </a:xfrm>
        <a:prstGeom prst="rect">
          <a:avLst/>
        </a:prstGeom>
        <a:noFill/>
        <a:ln w="6350" cmpd="sng">
          <a:solidFill>
            <a:srgbClr val="000000"/>
          </a:solidFill>
          <a:headEnd type="none"/>
          <a:tailEnd type="none"/>
        </a:ln>
      </xdr:spPr>
    </xdr:pic>
    <xdr:clientData/>
  </xdr:twoCellAnchor>
  <xdr:twoCellAnchor>
    <xdr:from>
      <xdr:col>6</xdr:col>
      <xdr:colOff>28575</xdr:colOff>
      <xdr:row>11</xdr:row>
      <xdr:rowOff>171450</xdr:rowOff>
    </xdr:from>
    <xdr:to>
      <xdr:col>12</xdr:col>
      <xdr:colOff>38100</xdr:colOff>
      <xdr:row>32</xdr:row>
      <xdr:rowOff>104775</xdr:rowOff>
    </xdr:to>
    <xdr:graphicFrame>
      <xdr:nvGraphicFramePr>
        <xdr:cNvPr id="2" name="Chart 4"/>
        <xdr:cNvGraphicFramePr/>
      </xdr:nvGraphicFramePr>
      <xdr:xfrm>
        <a:off x="4210050" y="1847850"/>
        <a:ext cx="4162425" cy="3400425"/>
      </xdr:xfrm>
      <a:graphic>
        <a:graphicData uri="http://schemas.openxmlformats.org/drawingml/2006/chart">
          <c:chart xmlns:c="http://schemas.openxmlformats.org/drawingml/2006/chart" r:id="rId4"/>
        </a:graphicData>
      </a:graphic>
    </xdr:graphicFrame>
    <xdr:clientData/>
  </xdr:twoCellAnchor>
  <xdr:twoCellAnchor>
    <xdr:from>
      <xdr:col>1</xdr:col>
      <xdr:colOff>133350</xdr:colOff>
      <xdr:row>11</xdr:row>
      <xdr:rowOff>19050</xdr:rowOff>
    </xdr:from>
    <xdr:to>
      <xdr:col>1</xdr:col>
      <xdr:colOff>514350</xdr:colOff>
      <xdr:row>14</xdr:row>
      <xdr:rowOff>85725</xdr:rowOff>
    </xdr:to>
    <xdr:grpSp>
      <xdr:nvGrpSpPr>
        <xdr:cNvPr id="3" name="Group 31"/>
        <xdr:cNvGrpSpPr>
          <a:grpSpLocks/>
        </xdr:cNvGrpSpPr>
      </xdr:nvGrpSpPr>
      <xdr:grpSpPr>
        <a:xfrm>
          <a:off x="438150" y="1695450"/>
          <a:ext cx="381000" cy="561975"/>
          <a:chOff x="46" y="133"/>
          <a:chExt cx="40" cy="59"/>
        </a:xfrm>
        <a:solidFill>
          <a:srgbClr val="FFFFFF"/>
        </a:solidFill>
      </xdr:grpSpPr>
      <xdr:sp>
        <xdr:nvSpPr>
          <xdr:cNvPr id="4" name="AutoShape 23"/>
          <xdr:cNvSpPr>
            <a:spLocks/>
          </xdr:cNvSpPr>
        </xdr:nvSpPr>
        <xdr:spPr>
          <a:xfrm>
            <a:off x="46" y="163"/>
            <a:ext cx="28" cy="29"/>
          </a:xfrm>
          <a:prstGeom prst="curvedRightArrow">
            <a:avLst>
              <a:gd name="adj1" fmla="val 7777"/>
              <a:gd name="adj2" fmla="val 38888"/>
              <a:gd name="adj3" fmla="val 17856"/>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5" name="Group 22"/>
          <xdr:cNvGrpSpPr>
            <a:grpSpLocks/>
          </xdr:cNvGrpSpPr>
        </xdr:nvGrpSpPr>
        <xdr:grpSpPr>
          <a:xfrm>
            <a:off x="52" y="133"/>
            <a:ext cx="34" cy="43"/>
            <a:chOff x="58" y="140"/>
            <a:chExt cx="25" cy="43"/>
          </a:xfrm>
          <a:solidFill>
            <a:srgbClr val="FFFFFF"/>
          </a:solidFill>
        </xdr:grpSpPr>
        <xdr:sp>
          <xdr:nvSpPr>
            <xdr:cNvPr id="6" name="Oval 10"/>
            <xdr:cNvSpPr>
              <a:spLocks/>
            </xdr:cNvSpPr>
          </xdr:nvSpPr>
          <xdr:spPr>
            <a:xfrm>
              <a:off x="58" y="170"/>
              <a:ext cx="25"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7"/>
            <xdr:cNvSpPr>
              <a:spLocks/>
            </xdr:cNvSpPr>
          </xdr:nvSpPr>
          <xdr:spPr>
            <a:xfrm>
              <a:off x="58" y="145"/>
              <a:ext cx="25" cy="3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9"/>
            <xdr:cNvSpPr>
              <a:spLocks/>
            </xdr:cNvSpPr>
          </xdr:nvSpPr>
          <xdr:spPr>
            <a:xfrm>
              <a:off x="58" y="140"/>
              <a:ext cx="25" cy="1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1"/>
            <xdr:cNvSpPr>
              <a:spLocks/>
            </xdr:cNvSpPr>
          </xdr:nvSpPr>
          <xdr:spPr>
            <a:xfrm>
              <a:off x="59" y="177"/>
              <a:ext cx="23"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1</xdr:col>
      <xdr:colOff>123825</xdr:colOff>
      <xdr:row>17</xdr:row>
      <xdr:rowOff>38100</xdr:rowOff>
    </xdr:from>
    <xdr:to>
      <xdr:col>1</xdr:col>
      <xdr:colOff>600075</xdr:colOff>
      <xdr:row>20</xdr:row>
      <xdr:rowOff>38100</xdr:rowOff>
    </xdr:to>
    <xdr:sp>
      <xdr:nvSpPr>
        <xdr:cNvPr id="10" name="Oval 5"/>
        <xdr:cNvSpPr>
          <a:spLocks/>
        </xdr:cNvSpPr>
      </xdr:nvSpPr>
      <xdr:spPr>
        <a:xfrm>
          <a:off x="428625" y="2705100"/>
          <a:ext cx="476250" cy="495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17</xdr:row>
      <xdr:rowOff>85725</xdr:rowOff>
    </xdr:from>
    <xdr:to>
      <xdr:col>1</xdr:col>
      <xdr:colOff>542925</xdr:colOff>
      <xdr:row>19</xdr:row>
      <xdr:rowOff>161925</xdr:rowOff>
    </xdr:to>
    <xdr:sp>
      <xdr:nvSpPr>
        <xdr:cNvPr id="11" name="AutoShape 12"/>
        <xdr:cNvSpPr>
          <a:spLocks/>
        </xdr:cNvSpPr>
      </xdr:nvSpPr>
      <xdr:spPr>
        <a:xfrm>
          <a:off x="476250" y="2752725"/>
          <a:ext cx="371475" cy="400050"/>
        </a:xfrm>
        <a:custGeom>
          <a:pathLst>
            <a:path h="21600" w="24300">
              <a:moveTo>
                <a:pt x="18900" y="10800"/>
              </a:moveTo>
              <a:cubicBezTo>
                <a:pt x="18900" y="6326"/>
                <a:pt x="15273" y="2700"/>
                <a:pt x="10800" y="2700"/>
              </a:cubicBezTo>
              <a:cubicBezTo>
                <a:pt x="6326" y="2700"/>
                <a:pt x="2700" y="6326"/>
                <a:pt x="2700" y="10800"/>
              </a:cubicBezTo>
              <a:cubicBezTo>
                <a:pt x="2700" y="15273"/>
                <a:pt x="6326" y="18900"/>
                <a:pt x="10800" y="18900"/>
              </a:cubicBezTo>
              <a:cubicBezTo>
                <a:pt x="12211" y="18900"/>
                <a:pt x="13597" y="18531"/>
                <a:pt x="14822" y="17830"/>
              </a:cubicBezTo>
              <a:lnTo>
                <a:pt x="16163" y="20174"/>
              </a:lnTo>
              <a:cubicBezTo>
                <a:pt x="14530" y="21108"/>
                <a:pt x="12681" y="21599"/>
                <a:pt x="10800" y="21600"/>
              </a:cubicBezTo>
              <a:cubicBezTo>
                <a:pt x="4835" y="21600"/>
                <a:pt x="0" y="16764"/>
                <a:pt x="0" y="10800"/>
              </a:cubicBezTo>
              <a:cubicBezTo>
                <a:pt x="0" y="4835"/>
                <a:pt x="4835" y="0"/>
                <a:pt x="10800" y="0"/>
              </a:cubicBezTo>
              <a:cubicBezTo>
                <a:pt x="16764" y="-1"/>
                <a:pt x="21599" y="4835"/>
                <a:pt x="21600" y="10799"/>
              </a:cubicBezTo>
              <a:lnTo>
                <a:pt x="21600" y="10800"/>
              </a:lnTo>
              <a:lnTo>
                <a:pt x="24300" y="10800"/>
              </a:lnTo>
              <a:lnTo>
                <a:pt x="20250" y="14850"/>
              </a:lnTo>
              <a:lnTo>
                <a:pt x="16200" y="10800"/>
              </a:lnTo>
              <a:lnTo>
                <a:pt x="18900" y="10800"/>
              </a:lnTo>
              <a:close/>
            </a:path>
          </a:pathLst>
        </a:cu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18</xdr:row>
      <xdr:rowOff>114300</xdr:rowOff>
    </xdr:from>
    <xdr:to>
      <xdr:col>1</xdr:col>
      <xdr:colOff>381000</xdr:colOff>
      <xdr:row>18</xdr:row>
      <xdr:rowOff>142875</xdr:rowOff>
    </xdr:to>
    <xdr:sp>
      <xdr:nvSpPr>
        <xdr:cNvPr id="12" name="AutoShape 28"/>
        <xdr:cNvSpPr>
          <a:spLocks/>
        </xdr:cNvSpPr>
      </xdr:nvSpPr>
      <xdr:spPr>
        <a:xfrm>
          <a:off x="657225" y="2952750"/>
          <a:ext cx="28575" cy="28575"/>
        </a:xfrm>
        <a:prstGeom prst="flowChar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23</xdr:row>
      <xdr:rowOff>76200</xdr:rowOff>
    </xdr:from>
    <xdr:to>
      <xdr:col>1</xdr:col>
      <xdr:colOff>552450</xdr:colOff>
      <xdr:row>27</xdr:row>
      <xdr:rowOff>85725</xdr:rowOff>
    </xdr:to>
    <xdr:grpSp>
      <xdr:nvGrpSpPr>
        <xdr:cNvPr id="13" name="Group 34"/>
        <xdr:cNvGrpSpPr>
          <a:grpSpLocks/>
        </xdr:cNvGrpSpPr>
      </xdr:nvGrpSpPr>
      <xdr:grpSpPr>
        <a:xfrm>
          <a:off x="485775" y="3733800"/>
          <a:ext cx="371475" cy="666750"/>
          <a:chOff x="51" y="339"/>
          <a:chExt cx="39" cy="70"/>
        </a:xfrm>
        <a:solidFill>
          <a:srgbClr val="FFFFFF"/>
        </a:solidFill>
      </xdr:grpSpPr>
      <xdr:sp>
        <xdr:nvSpPr>
          <xdr:cNvPr id="14" name="Rectangle 6"/>
          <xdr:cNvSpPr>
            <a:spLocks/>
          </xdr:cNvSpPr>
        </xdr:nvSpPr>
        <xdr:spPr>
          <a:xfrm>
            <a:off x="61" y="339"/>
            <a:ext cx="17" cy="7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AutoShape 26"/>
          <xdr:cNvSpPr>
            <a:spLocks/>
          </xdr:cNvSpPr>
        </xdr:nvSpPr>
        <xdr:spPr>
          <a:xfrm>
            <a:off x="68" y="372"/>
            <a:ext cx="3" cy="3"/>
          </a:xfrm>
          <a:prstGeom prst="flowChar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AutoShape 33"/>
          <xdr:cNvSpPr>
            <a:spLocks/>
          </xdr:cNvSpPr>
        </xdr:nvSpPr>
        <xdr:spPr>
          <a:xfrm>
            <a:off x="51" y="352"/>
            <a:ext cx="39" cy="42"/>
          </a:xfrm>
          <a:custGeom>
            <a:pathLst>
              <a:path h="21600" w="24300">
                <a:moveTo>
                  <a:pt x="18900" y="10800"/>
                </a:moveTo>
                <a:cubicBezTo>
                  <a:pt x="18900" y="6326"/>
                  <a:pt x="15273" y="2700"/>
                  <a:pt x="10800" y="2700"/>
                </a:cubicBezTo>
                <a:cubicBezTo>
                  <a:pt x="6326" y="2700"/>
                  <a:pt x="2700" y="6326"/>
                  <a:pt x="2700" y="10800"/>
                </a:cubicBezTo>
                <a:cubicBezTo>
                  <a:pt x="2699" y="15192"/>
                  <a:pt x="6201" y="18784"/>
                  <a:pt x="10592" y="18897"/>
                </a:cubicBezTo>
                <a:lnTo>
                  <a:pt x="10523" y="21596"/>
                </a:lnTo>
                <a:cubicBezTo>
                  <a:pt x="4668" y="21446"/>
                  <a:pt x="0" y="16656"/>
                  <a:pt x="0" y="10800"/>
                </a:cubicBezTo>
                <a:cubicBezTo>
                  <a:pt x="0" y="4835"/>
                  <a:pt x="4835" y="0"/>
                  <a:pt x="10800" y="0"/>
                </a:cubicBezTo>
                <a:cubicBezTo>
                  <a:pt x="16764" y="-1"/>
                  <a:pt x="21599" y="4835"/>
                  <a:pt x="21600" y="10799"/>
                </a:cubicBezTo>
                <a:lnTo>
                  <a:pt x="21600" y="10800"/>
                </a:lnTo>
                <a:lnTo>
                  <a:pt x="24300" y="10800"/>
                </a:lnTo>
                <a:lnTo>
                  <a:pt x="20250" y="14850"/>
                </a:lnTo>
                <a:lnTo>
                  <a:pt x="16200" y="10800"/>
                </a:lnTo>
                <a:lnTo>
                  <a:pt x="18900" y="10800"/>
                </a:lnTo>
                <a:close/>
              </a:path>
            </a:pathLst>
          </a:cu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embers.toast.net/joerger/robotica.html"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T53"/>
  <sheetViews>
    <sheetView showRowColHeaders="0" zoomScalePageLayoutView="0" workbookViewId="0" topLeftCell="A1">
      <selection activeCell="B51" sqref="B51"/>
    </sheetView>
  </sheetViews>
  <sheetFormatPr defaultColWidth="9.140625" defaultRowHeight="12.75"/>
  <cols>
    <col min="3" max="3" width="12.8515625" style="0" customWidth="1"/>
  </cols>
  <sheetData>
    <row r="1" spans="1:20" ht="12.75">
      <c r="A1" s="16"/>
      <c r="B1" s="16"/>
      <c r="C1" s="16"/>
      <c r="D1" s="16"/>
      <c r="E1" s="16"/>
      <c r="F1" s="16"/>
      <c r="G1" s="16"/>
      <c r="H1" s="16"/>
      <c r="I1" s="16"/>
      <c r="J1" s="16"/>
      <c r="K1" s="16"/>
      <c r="L1" s="16"/>
      <c r="M1" s="16"/>
      <c r="N1" s="16"/>
      <c r="O1" s="16"/>
      <c r="P1" s="16"/>
      <c r="Q1" s="16"/>
      <c r="R1" s="16"/>
      <c r="S1" s="16"/>
      <c r="T1" s="16"/>
    </row>
    <row r="2" spans="1:20" ht="12.75">
      <c r="A2" s="16"/>
      <c r="B2" s="16"/>
      <c r="C2" s="92" t="s">
        <v>29</v>
      </c>
      <c r="D2" s="92"/>
      <c r="E2" s="16"/>
      <c r="F2" s="16"/>
      <c r="G2" s="16"/>
      <c r="H2" s="16"/>
      <c r="I2" s="16"/>
      <c r="J2" s="16"/>
      <c r="K2" s="16"/>
      <c r="L2" s="16"/>
      <c r="M2" s="16"/>
      <c r="N2" s="16"/>
      <c r="O2" s="16"/>
      <c r="P2" s="16"/>
      <c r="Q2" s="16"/>
      <c r="R2" s="16"/>
      <c r="S2" s="16"/>
      <c r="T2" s="16"/>
    </row>
    <row r="3" spans="1:20" ht="12" customHeight="1">
      <c r="A3" s="16"/>
      <c r="B3" s="16"/>
      <c r="C3" s="83" t="s">
        <v>36</v>
      </c>
      <c r="D3" s="84"/>
      <c r="E3" s="84"/>
      <c r="F3" s="84"/>
      <c r="G3" s="84"/>
      <c r="H3" s="84"/>
      <c r="I3" s="84"/>
      <c r="J3" s="84"/>
      <c r="K3" s="84"/>
      <c r="L3" s="84"/>
      <c r="M3" s="85"/>
      <c r="N3" s="16"/>
      <c r="O3" s="16"/>
      <c r="P3" s="16"/>
      <c r="Q3" s="16"/>
      <c r="R3" s="16"/>
      <c r="S3" s="16"/>
      <c r="T3" s="16"/>
    </row>
    <row r="4" spans="1:20" ht="12" customHeight="1">
      <c r="A4" s="16"/>
      <c r="B4" s="16"/>
      <c r="C4" s="75"/>
      <c r="D4" s="76"/>
      <c r="E4" s="76"/>
      <c r="F4" s="76"/>
      <c r="G4" s="76"/>
      <c r="H4" s="76"/>
      <c r="I4" s="76"/>
      <c r="J4" s="76"/>
      <c r="K4" s="76"/>
      <c r="L4" s="76"/>
      <c r="M4" s="77"/>
      <c r="N4" s="16"/>
      <c r="O4" s="16"/>
      <c r="P4" s="16"/>
      <c r="Q4" s="16"/>
      <c r="R4" s="16"/>
      <c r="S4" s="16"/>
      <c r="T4" s="16"/>
    </row>
    <row r="5" spans="1:20" ht="12" customHeight="1">
      <c r="A5" s="16"/>
      <c r="B5" s="16"/>
      <c r="C5" s="75"/>
      <c r="D5" s="76"/>
      <c r="E5" s="76"/>
      <c r="F5" s="76"/>
      <c r="G5" s="76"/>
      <c r="H5" s="76"/>
      <c r="I5" s="76"/>
      <c r="J5" s="76"/>
      <c r="K5" s="76"/>
      <c r="L5" s="76"/>
      <c r="M5" s="77"/>
      <c r="N5" s="16"/>
      <c r="O5" s="16"/>
      <c r="P5" s="16"/>
      <c r="Q5" s="16"/>
      <c r="R5" s="16"/>
      <c r="S5" s="16"/>
      <c r="T5" s="16"/>
    </row>
    <row r="6" spans="1:20" ht="12" customHeight="1">
      <c r="A6" s="16"/>
      <c r="B6" s="16"/>
      <c r="C6" s="75"/>
      <c r="D6" s="76"/>
      <c r="E6" s="76"/>
      <c r="F6" s="76"/>
      <c r="G6" s="76"/>
      <c r="H6" s="76"/>
      <c r="I6" s="76"/>
      <c r="J6" s="76"/>
      <c r="K6" s="76"/>
      <c r="L6" s="76"/>
      <c r="M6" s="77"/>
      <c r="N6" s="16"/>
      <c r="O6" s="16"/>
      <c r="P6" s="16"/>
      <c r="Q6" s="16"/>
      <c r="R6" s="16"/>
      <c r="S6" s="16"/>
      <c r="T6" s="16"/>
    </row>
    <row r="7" spans="1:20" ht="12" customHeight="1">
      <c r="A7" s="16"/>
      <c r="B7" s="16"/>
      <c r="C7" s="75"/>
      <c r="D7" s="76"/>
      <c r="E7" s="76"/>
      <c r="F7" s="76"/>
      <c r="G7" s="76"/>
      <c r="H7" s="76"/>
      <c r="I7" s="76"/>
      <c r="J7" s="76"/>
      <c r="K7" s="76"/>
      <c r="L7" s="76"/>
      <c r="M7" s="77"/>
      <c r="N7" s="16"/>
      <c r="O7" s="16"/>
      <c r="P7" s="16"/>
      <c r="Q7" s="16"/>
      <c r="R7" s="16"/>
      <c r="S7" s="16"/>
      <c r="T7" s="16"/>
    </row>
    <row r="8" spans="1:20" ht="12.75" customHeight="1">
      <c r="A8" s="16"/>
      <c r="B8" s="16"/>
      <c r="C8" s="75" t="s">
        <v>74</v>
      </c>
      <c r="D8" s="76"/>
      <c r="E8" s="76"/>
      <c r="F8" s="76"/>
      <c r="G8" s="76"/>
      <c r="H8" s="76"/>
      <c r="I8" s="76"/>
      <c r="J8" s="76"/>
      <c r="K8" s="76"/>
      <c r="L8" s="76"/>
      <c r="M8" s="77"/>
      <c r="N8" s="16"/>
      <c r="O8" s="16"/>
      <c r="P8" s="16"/>
      <c r="Q8" s="16"/>
      <c r="R8" s="16"/>
      <c r="S8" s="16"/>
      <c r="T8" s="16"/>
    </row>
    <row r="9" spans="1:20" ht="12.75">
      <c r="A9" s="16"/>
      <c r="B9" s="16"/>
      <c r="C9" s="75"/>
      <c r="D9" s="76"/>
      <c r="E9" s="76"/>
      <c r="F9" s="76"/>
      <c r="G9" s="76"/>
      <c r="H9" s="76"/>
      <c r="I9" s="76"/>
      <c r="J9" s="76"/>
      <c r="K9" s="76"/>
      <c r="L9" s="76"/>
      <c r="M9" s="77"/>
      <c r="N9" s="16"/>
      <c r="O9" s="16"/>
      <c r="P9" s="16"/>
      <c r="Q9" s="16"/>
      <c r="R9" s="16"/>
      <c r="S9" s="16"/>
      <c r="T9" s="16"/>
    </row>
    <row r="10" spans="1:20" ht="12.75">
      <c r="A10" s="16"/>
      <c r="B10" s="16"/>
      <c r="C10" s="75"/>
      <c r="D10" s="76"/>
      <c r="E10" s="76"/>
      <c r="F10" s="76"/>
      <c r="G10" s="76"/>
      <c r="H10" s="76"/>
      <c r="I10" s="76"/>
      <c r="J10" s="76"/>
      <c r="K10" s="76"/>
      <c r="L10" s="76"/>
      <c r="M10" s="77"/>
      <c r="N10" s="16"/>
      <c r="O10" s="16"/>
      <c r="P10" s="16"/>
      <c r="Q10" s="16"/>
      <c r="R10" s="16"/>
      <c r="S10" s="16"/>
      <c r="T10" s="16"/>
    </row>
    <row r="11" spans="1:20" ht="12" customHeight="1">
      <c r="A11" s="16"/>
      <c r="B11" s="16"/>
      <c r="C11" s="75" t="s">
        <v>88</v>
      </c>
      <c r="D11" s="76"/>
      <c r="E11" s="76"/>
      <c r="F11" s="76"/>
      <c r="G11" s="76"/>
      <c r="H11" s="76"/>
      <c r="I11" s="76"/>
      <c r="J11" s="76"/>
      <c r="K11" s="76"/>
      <c r="L11" s="76"/>
      <c r="M11" s="77"/>
      <c r="N11" s="16"/>
      <c r="O11" s="16"/>
      <c r="P11" s="16"/>
      <c r="Q11" s="16"/>
      <c r="R11" s="16"/>
      <c r="S11" s="16"/>
      <c r="T11" s="16"/>
    </row>
    <row r="12" spans="1:20" ht="12" customHeight="1">
      <c r="A12" s="16"/>
      <c r="B12" s="16"/>
      <c r="C12" s="75"/>
      <c r="D12" s="76"/>
      <c r="E12" s="76"/>
      <c r="F12" s="76"/>
      <c r="G12" s="76"/>
      <c r="H12" s="76"/>
      <c r="I12" s="76"/>
      <c r="J12" s="76"/>
      <c r="K12" s="76"/>
      <c r="L12" s="76"/>
      <c r="M12" s="77"/>
      <c r="N12" s="16"/>
      <c r="O12" s="16"/>
      <c r="P12" s="16"/>
      <c r="Q12" s="16"/>
      <c r="R12" s="16"/>
      <c r="S12" s="16"/>
      <c r="T12" s="16"/>
    </row>
    <row r="13" spans="1:20" ht="12" customHeight="1">
      <c r="A13" s="16"/>
      <c r="B13" s="16"/>
      <c r="C13" s="75"/>
      <c r="D13" s="76"/>
      <c r="E13" s="76"/>
      <c r="F13" s="76"/>
      <c r="G13" s="76"/>
      <c r="H13" s="76"/>
      <c r="I13" s="76"/>
      <c r="J13" s="76"/>
      <c r="K13" s="76"/>
      <c r="L13" s="76"/>
      <c r="M13" s="77"/>
      <c r="N13" s="16"/>
      <c r="O13" s="16"/>
      <c r="P13" s="16"/>
      <c r="Q13" s="16"/>
      <c r="R13" s="16"/>
      <c r="S13" s="16"/>
      <c r="T13" s="16"/>
    </row>
    <row r="14" spans="1:20" ht="12" customHeight="1">
      <c r="A14" s="16"/>
      <c r="B14" s="16"/>
      <c r="C14" s="75"/>
      <c r="D14" s="76"/>
      <c r="E14" s="76"/>
      <c r="F14" s="76"/>
      <c r="G14" s="76"/>
      <c r="H14" s="76"/>
      <c r="I14" s="76"/>
      <c r="J14" s="76"/>
      <c r="K14" s="76"/>
      <c r="L14" s="76"/>
      <c r="M14" s="77"/>
      <c r="N14" s="16"/>
      <c r="O14" s="16"/>
      <c r="P14" s="16"/>
      <c r="Q14" s="16"/>
      <c r="R14" s="16"/>
      <c r="S14" s="16"/>
      <c r="T14" s="16"/>
    </row>
    <row r="15" spans="1:20" ht="12" customHeight="1">
      <c r="A15" s="16"/>
      <c r="B15" s="16"/>
      <c r="C15" s="75"/>
      <c r="D15" s="76"/>
      <c r="E15" s="76"/>
      <c r="F15" s="76"/>
      <c r="G15" s="76"/>
      <c r="H15" s="76"/>
      <c r="I15" s="76"/>
      <c r="J15" s="76"/>
      <c r="K15" s="76"/>
      <c r="L15" s="76"/>
      <c r="M15" s="77"/>
      <c r="N15" s="16"/>
      <c r="O15" s="16"/>
      <c r="P15" s="16"/>
      <c r="Q15" s="16"/>
      <c r="R15" s="16"/>
      <c r="S15" s="16"/>
      <c r="T15" s="16"/>
    </row>
    <row r="16" spans="1:20" ht="33" customHeight="1">
      <c r="A16" s="16"/>
      <c r="B16" s="16"/>
      <c r="C16" s="75" t="s">
        <v>75</v>
      </c>
      <c r="D16" s="76"/>
      <c r="E16" s="76"/>
      <c r="F16" s="76"/>
      <c r="G16" s="76"/>
      <c r="H16" s="76"/>
      <c r="I16" s="76"/>
      <c r="J16" s="76"/>
      <c r="K16" s="76"/>
      <c r="L16" s="76"/>
      <c r="M16" s="77"/>
      <c r="N16" s="16"/>
      <c r="O16" s="16"/>
      <c r="P16" s="16"/>
      <c r="Q16" s="16"/>
      <c r="R16" s="16"/>
      <c r="S16" s="16"/>
      <c r="T16" s="16"/>
    </row>
    <row r="17" spans="1:20" ht="12.75" customHeight="1">
      <c r="A17" s="16"/>
      <c r="B17" s="16"/>
      <c r="C17" s="81"/>
      <c r="D17" s="82"/>
      <c r="E17" s="58"/>
      <c r="F17" s="65" t="s">
        <v>72</v>
      </c>
      <c r="G17" s="63">
        <v>12</v>
      </c>
      <c r="H17" s="62" t="s">
        <v>67</v>
      </c>
      <c r="I17" s="58"/>
      <c r="J17" s="80" t="s">
        <v>73</v>
      </c>
      <c r="K17" s="80"/>
      <c r="L17" s="58"/>
      <c r="M17" s="56"/>
      <c r="N17" s="16"/>
      <c r="O17" s="16"/>
      <c r="P17" s="16"/>
      <c r="Q17" s="16"/>
      <c r="R17" s="16"/>
      <c r="S17" s="16"/>
      <c r="T17" s="16"/>
    </row>
    <row r="18" spans="1:20" ht="12.75">
      <c r="A18" s="16"/>
      <c r="B18" s="16"/>
      <c r="C18" s="81"/>
      <c r="D18" s="82"/>
      <c r="E18" s="58"/>
      <c r="F18" s="65" t="s">
        <v>71</v>
      </c>
      <c r="G18" s="63">
        <v>1500</v>
      </c>
      <c r="H18" s="62" t="s">
        <v>68</v>
      </c>
      <c r="I18" s="58"/>
      <c r="J18" s="64">
        <f>((1352/G18)*(G17/(G19/1000)))/141.69</f>
        <v>1.9573246759357281</v>
      </c>
      <c r="K18" s="61" t="s">
        <v>1</v>
      </c>
      <c r="L18" s="58"/>
      <c r="M18" s="56"/>
      <c r="N18" s="16"/>
      <c r="O18" s="16"/>
      <c r="P18" s="16"/>
      <c r="Q18" s="16"/>
      <c r="R18" s="16"/>
      <c r="S18" s="16"/>
      <c r="T18" s="16"/>
    </row>
    <row r="19" spans="1:20" ht="12.75">
      <c r="A19" s="16"/>
      <c r="B19" s="16"/>
      <c r="C19" s="81"/>
      <c r="D19" s="82"/>
      <c r="E19" s="57"/>
      <c r="F19" s="65" t="s">
        <v>70</v>
      </c>
      <c r="G19" s="63">
        <v>39</v>
      </c>
      <c r="H19" s="62" t="s">
        <v>69</v>
      </c>
      <c r="I19" s="59"/>
      <c r="J19" s="60"/>
      <c r="K19" s="57"/>
      <c r="L19" s="57"/>
      <c r="M19" s="56"/>
      <c r="N19" s="16"/>
      <c r="O19" s="16"/>
      <c r="P19" s="16"/>
      <c r="Q19" s="16"/>
      <c r="R19" s="16"/>
      <c r="S19" s="16"/>
      <c r="T19" s="16"/>
    </row>
    <row r="20" spans="1:20" ht="21.75" customHeight="1">
      <c r="A20" s="16"/>
      <c r="B20" s="16"/>
      <c r="C20" s="75" t="s">
        <v>76</v>
      </c>
      <c r="D20" s="78"/>
      <c r="E20" s="78"/>
      <c r="F20" s="78"/>
      <c r="G20" s="78"/>
      <c r="H20" s="78"/>
      <c r="I20" s="78"/>
      <c r="J20" s="78"/>
      <c r="K20" s="78"/>
      <c r="L20" s="78"/>
      <c r="M20" s="79"/>
      <c r="N20" s="16"/>
      <c r="O20" s="16"/>
      <c r="P20" s="16"/>
      <c r="Q20" s="16"/>
      <c r="R20" s="16"/>
      <c r="S20" s="16"/>
      <c r="T20" s="16"/>
    </row>
    <row r="21" spans="1:20" ht="12.75" customHeight="1">
      <c r="A21" s="16"/>
      <c r="B21" s="16"/>
      <c r="C21" s="75" t="s">
        <v>66</v>
      </c>
      <c r="D21" s="76"/>
      <c r="E21" s="76"/>
      <c r="F21" s="76"/>
      <c r="G21" s="76"/>
      <c r="H21" s="76"/>
      <c r="I21" s="76"/>
      <c r="J21" s="76"/>
      <c r="K21" s="76"/>
      <c r="L21" s="76"/>
      <c r="M21" s="77"/>
      <c r="N21" s="16"/>
      <c r="O21" s="16"/>
      <c r="P21" s="16"/>
      <c r="Q21" s="16"/>
      <c r="R21" s="16"/>
      <c r="S21" s="16"/>
      <c r="T21" s="16"/>
    </row>
    <row r="22" spans="1:20" ht="12.75">
      <c r="A22" s="16"/>
      <c r="B22" s="16"/>
      <c r="C22" s="75"/>
      <c r="D22" s="76"/>
      <c r="E22" s="76"/>
      <c r="F22" s="76"/>
      <c r="G22" s="76"/>
      <c r="H22" s="76"/>
      <c r="I22" s="76"/>
      <c r="J22" s="76"/>
      <c r="K22" s="76"/>
      <c r="L22" s="76"/>
      <c r="M22" s="77"/>
      <c r="N22" s="16"/>
      <c r="O22" s="16"/>
      <c r="P22" s="16"/>
      <c r="Q22" s="16"/>
      <c r="R22" s="16"/>
      <c r="S22" s="16"/>
      <c r="T22" s="16"/>
    </row>
    <row r="23" spans="1:20" ht="12.75">
      <c r="A23" s="16"/>
      <c r="B23" s="16"/>
      <c r="C23" s="75"/>
      <c r="D23" s="76"/>
      <c r="E23" s="76"/>
      <c r="F23" s="76"/>
      <c r="G23" s="76"/>
      <c r="H23" s="76"/>
      <c r="I23" s="76"/>
      <c r="J23" s="76"/>
      <c r="K23" s="76"/>
      <c r="L23" s="76"/>
      <c r="M23" s="77"/>
      <c r="N23" s="16"/>
      <c r="O23" s="16"/>
      <c r="P23" s="16"/>
      <c r="Q23" s="16"/>
      <c r="R23" s="16"/>
      <c r="S23" s="16"/>
      <c r="T23" s="16"/>
    </row>
    <row r="24" spans="1:20" ht="12.75">
      <c r="A24" s="16"/>
      <c r="B24" s="16"/>
      <c r="C24" s="81" t="s">
        <v>64</v>
      </c>
      <c r="D24" s="82"/>
      <c r="E24" s="82"/>
      <c r="F24" s="82"/>
      <c r="G24" s="82"/>
      <c r="H24" s="82"/>
      <c r="I24" s="82"/>
      <c r="J24" s="82"/>
      <c r="K24" s="82"/>
      <c r="L24" s="82"/>
      <c r="M24" s="93"/>
      <c r="N24" s="16"/>
      <c r="O24" s="16"/>
      <c r="P24" s="16"/>
      <c r="Q24" s="16"/>
      <c r="R24" s="16"/>
      <c r="S24" s="16"/>
      <c r="T24" s="16"/>
    </row>
    <row r="25" spans="1:20" ht="21.75" customHeight="1">
      <c r="A25" s="16"/>
      <c r="B25" s="16"/>
      <c r="C25" s="94" t="s">
        <v>63</v>
      </c>
      <c r="D25" s="95"/>
      <c r="E25" s="95"/>
      <c r="F25" s="95"/>
      <c r="G25" s="95"/>
      <c r="H25" s="95"/>
      <c r="I25" s="95"/>
      <c r="J25" s="95"/>
      <c r="K25" s="95"/>
      <c r="L25" s="95"/>
      <c r="M25" s="96"/>
      <c r="N25" s="16"/>
      <c r="O25" s="16"/>
      <c r="P25" s="16"/>
      <c r="Q25" s="16"/>
      <c r="R25" s="16"/>
      <c r="S25" s="16"/>
      <c r="T25" s="16"/>
    </row>
    <row r="26" spans="1:20" ht="12.75">
      <c r="A26" s="16"/>
      <c r="B26" s="16"/>
      <c r="C26" s="75" t="s">
        <v>65</v>
      </c>
      <c r="D26" s="76"/>
      <c r="E26" s="76"/>
      <c r="F26" s="76"/>
      <c r="G26" s="76"/>
      <c r="H26" s="76"/>
      <c r="I26" s="76"/>
      <c r="J26" s="76"/>
      <c r="K26" s="76"/>
      <c r="L26" s="76"/>
      <c r="M26" s="77"/>
      <c r="N26" s="16"/>
      <c r="O26" s="16"/>
      <c r="P26" s="16"/>
      <c r="Q26" s="16"/>
      <c r="R26" s="16"/>
      <c r="S26" s="16"/>
      <c r="T26" s="16"/>
    </row>
    <row r="27" spans="1:20" ht="12.75">
      <c r="A27" s="16"/>
      <c r="B27" s="16"/>
      <c r="C27" s="75"/>
      <c r="D27" s="76"/>
      <c r="E27" s="76"/>
      <c r="F27" s="76"/>
      <c r="G27" s="76"/>
      <c r="H27" s="76"/>
      <c r="I27" s="76"/>
      <c r="J27" s="76"/>
      <c r="K27" s="76"/>
      <c r="L27" s="76"/>
      <c r="M27" s="77"/>
      <c r="N27" s="16"/>
      <c r="O27" s="16"/>
      <c r="P27" s="16"/>
      <c r="Q27" s="16"/>
      <c r="R27" s="16"/>
      <c r="S27" s="16"/>
      <c r="T27" s="16"/>
    </row>
    <row r="28" spans="1:20" ht="12.75">
      <c r="A28" s="16"/>
      <c r="B28" s="16"/>
      <c r="C28" s="75"/>
      <c r="D28" s="76"/>
      <c r="E28" s="76"/>
      <c r="F28" s="76"/>
      <c r="G28" s="76"/>
      <c r="H28" s="76"/>
      <c r="I28" s="76"/>
      <c r="J28" s="76"/>
      <c r="K28" s="76"/>
      <c r="L28" s="76"/>
      <c r="M28" s="77"/>
      <c r="N28" s="16"/>
      <c r="O28" s="16"/>
      <c r="P28" s="16"/>
      <c r="Q28" s="16"/>
      <c r="R28" s="16"/>
      <c r="S28" s="16"/>
      <c r="T28" s="16"/>
    </row>
    <row r="29" spans="1:20" ht="12.75">
      <c r="A29" s="16"/>
      <c r="B29" s="16"/>
      <c r="C29" s="75"/>
      <c r="D29" s="76"/>
      <c r="E29" s="76"/>
      <c r="F29" s="76"/>
      <c r="G29" s="76"/>
      <c r="H29" s="76"/>
      <c r="I29" s="76"/>
      <c r="J29" s="76"/>
      <c r="K29" s="76"/>
      <c r="L29" s="76"/>
      <c r="M29" s="77"/>
      <c r="N29" s="16"/>
      <c r="O29" s="16"/>
      <c r="P29" s="16"/>
      <c r="Q29" s="16"/>
      <c r="R29" s="16"/>
      <c r="S29" s="16"/>
      <c r="T29" s="16"/>
    </row>
    <row r="30" spans="1:20" ht="18.75" customHeight="1">
      <c r="A30" s="16"/>
      <c r="B30" s="16"/>
      <c r="C30" s="75" t="s">
        <v>89</v>
      </c>
      <c r="D30" s="76"/>
      <c r="E30" s="76"/>
      <c r="F30" s="76"/>
      <c r="G30" s="76"/>
      <c r="H30" s="76"/>
      <c r="I30" s="76"/>
      <c r="J30" s="76"/>
      <c r="K30" s="76"/>
      <c r="L30" s="76"/>
      <c r="M30" s="77"/>
      <c r="N30" s="16"/>
      <c r="O30" s="16"/>
      <c r="P30" s="16"/>
      <c r="Q30" s="16"/>
      <c r="R30" s="16"/>
      <c r="S30" s="16"/>
      <c r="T30" s="16"/>
    </row>
    <row r="31" spans="1:20" ht="18.75" customHeight="1">
      <c r="A31" s="16"/>
      <c r="B31" s="16"/>
      <c r="C31" s="75"/>
      <c r="D31" s="76"/>
      <c r="E31" s="76"/>
      <c r="F31" s="76"/>
      <c r="G31" s="76"/>
      <c r="H31" s="76"/>
      <c r="I31" s="76"/>
      <c r="J31" s="76"/>
      <c r="K31" s="76"/>
      <c r="L31" s="76"/>
      <c r="M31" s="77"/>
      <c r="N31" s="16"/>
      <c r="O31" s="16"/>
      <c r="P31" s="16"/>
      <c r="Q31" s="16"/>
      <c r="R31" s="16"/>
      <c r="S31" s="16"/>
      <c r="T31" s="16"/>
    </row>
    <row r="32" spans="1:20" ht="18.75" customHeight="1">
      <c r="A32" s="16"/>
      <c r="B32" s="16"/>
      <c r="C32" s="75"/>
      <c r="D32" s="76"/>
      <c r="E32" s="76"/>
      <c r="F32" s="76"/>
      <c r="G32" s="76"/>
      <c r="H32" s="76"/>
      <c r="I32" s="76"/>
      <c r="J32" s="76"/>
      <c r="K32" s="76"/>
      <c r="L32" s="76"/>
      <c r="M32" s="77"/>
      <c r="N32" s="16"/>
      <c r="O32" s="16"/>
      <c r="P32" s="16"/>
      <c r="Q32" s="16"/>
      <c r="R32" s="16"/>
      <c r="S32" s="16"/>
      <c r="T32" s="16"/>
    </row>
    <row r="33" spans="1:20" ht="12.75">
      <c r="A33" s="16"/>
      <c r="B33" s="16"/>
      <c r="C33" s="86" t="s">
        <v>62</v>
      </c>
      <c r="D33" s="87"/>
      <c r="E33" s="87"/>
      <c r="F33" s="87"/>
      <c r="G33" s="87"/>
      <c r="H33" s="87"/>
      <c r="I33" s="87"/>
      <c r="J33" s="87"/>
      <c r="K33" s="87"/>
      <c r="L33" s="87"/>
      <c r="M33" s="88"/>
      <c r="N33" s="16"/>
      <c r="O33" s="16"/>
      <c r="P33" s="16"/>
      <c r="Q33" s="16"/>
      <c r="R33" s="16"/>
      <c r="S33" s="16"/>
      <c r="T33" s="16"/>
    </row>
    <row r="34" spans="1:20" ht="12.75">
      <c r="A34" s="16"/>
      <c r="B34" s="16"/>
      <c r="C34" s="86"/>
      <c r="D34" s="87"/>
      <c r="E34" s="87"/>
      <c r="F34" s="87"/>
      <c r="G34" s="87"/>
      <c r="H34" s="87"/>
      <c r="I34" s="87"/>
      <c r="J34" s="87"/>
      <c r="K34" s="87"/>
      <c r="L34" s="87"/>
      <c r="M34" s="88"/>
      <c r="N34" s="16"/>
      <c r="O34" s="16"/>
      <c r="P34" s="16"/>
      <c r="Q34" s="16"/>
      <c r="R34" s="16"/>
      <c r="S34" s="16"/>
      <c r="T34" s="16"/>
    </row>
    <row r="35" spans="1:20" ht="12.75">
      <c r="A35" s="16"/>
      <c r="B35" s="16"/>
      <c r="C35" s="89"/>
      <c r="D35" s="90"/>
      <c r="E35" s="90"/>
      <c r="F35" s="90"/>
      <c r="G35" s="90"/>
      <c r="H35" s="90"/>
      <c r="I35" s="90"/>
      <c r="J35" s="90"/>
      <c r="K35" s="90"/>
      <c r="L35" s="90"/>
      <c r="M35" s="91"/>
      <c r="N35" s="16"/>
      <c r="O35" s="16"/>
      <c r="P35" s="16"/>
      <c r="Q35" s="16"/>
      <c r="R35" s="16"/>
      <c r="S35" s="16"/>
      <c r="T35" s="16"/>
    </row>
    <row r="36" spans="1:20" ht="12.75">
      <c r="A36" s="16"/>
      <c r="B36" s="16"/>
      <c r="C36" s="16"/>
      <c r="D36" s="16"/>
      <c r="E36" s="16"/>
      <c r="F36" s="16"/>
      <c r="G36" s="16"/>
      <c r="H36" s="16"/>
      <c r="I36" s="16"/>
      <c r="J36" s="16"/>
      <c r="K36" s="16"/>
      <c r="L36" s="16"/>
      <c r="M36" s="16"/>
      <c r="N36" s="16"/>
      <c r="O36" s="16"/>
      <c r="P36" s="16"/>
      <c r="Q36" s="16"/>
      <c r="R36" s="16"/>
      <c r="S36" s="16"/>
      <c r="T36" s="16"/>
    </row>
    <row r="37" spans="1:20" ht="12.75">
      <c r="A37" s="16"/>
      <c r="B37" s="16"/>
      <c r="C37" s="16"/>
      <c r="D37" s="16"/>
      <c r="E37" s="16"/>
      <c r="F37" s="16"/>
      <c r="G37" s="16"/>
      <c r="H37" s="16"/>
      <c r="I37" s="16"/>
      <c r="J37" s="16"/>
      <c r="K37" s="16"/>
      <c r="L37" s="16"/>
      <c r="M37" s="16"/>
      <c r="N37" s="16"/>
      <c r="O37" s="16"/>
      <c r="P37" s="16"/>
      <c r="Q37" s="16"/>
      <c r="R37" s="16"/>
      <c r="S37" s="16"/>
      <c r="T37" s="16"/>
    </row>
    <row r="38" spans="1:20" ht="12.75">
      <c r="A38" s="16"/>
      <c r="B38" s="16"/>
      <c r="C38" s="16"/>
      <c r="D38" s="16"/>
      <c r="E38" s="16"/>
      <c r="F38" s="16"/>
      <c r="G38" s="16"/>
      <c r="H38" s="16"/>
      <c r="I38" s="16"/>
      <c r="J38" s="16"/>
      <c r="K38" s="16"/>
      <c r="L38" s="16"/>
      <c r="M38" s="16"/>
      <c r="N38" s="16"/>
      <c r="O38" s="16"/>
      <c r="P38" s="16"/>
      <c r="Q38" s="16"/>
      <c r="R38" s="16"/>
      <c r="S38" s="16"/>
      <c r="T38" s="16"/>
    </row>
    <row r="39" spans="1:20" ht="12.75">
      <c r="A39" s="16"/>
      <c r="B39" s="16"/>
      <c r="C39" s="16"/>
      <c r="D39" s="16"/>
      <c r="E39" s="16"/>
      <c r="F39" s="16"/>
      <c r="G39" s="16"/>
      <c r="H39" s="16"/>
      <c r="I39" s="16"/>
      <c r="J39" s="16"/>
      <c r="K39" s="16"/>
      <c r="L39" s="16"/>
      <c r="M39" s="16"/>
      <c r="N39" s="16"/>
      <c r="O39" s="16"/>
      <c r="P39" s="16"/>
      <c r="Q39" s="16"/>
      <c r="R39" s="16"/>
      <c r="S39" s="16"/>
      <c r="T39" s="16"/>
    </row>
    <row r="40" spans="1:20" ht="12.75">
      <c r="A40" s="16"/>
      <c r="B40" s="16"/>
      <c r="C40" s="16"/>
      <c r="D40" s="16"/>
      <c r="E40" s="16"/>
      <c r="F40" s="16"/>
      <c r="G40" s="16"/>
      <c r="H40" s="16"/>
      <c r="I40" s="16"/>
      <c r="J40" s="16"/>
      <c r="K40" s="16"/>
      <c r="L40" s="16"/>
      <c r="M40" s="16"/>
      <c r="N40" s="16"/>
      <c r="O40" s="16"/>
      <c r="P40" s="16"/>
      <c r="Q40" s="16"/>
      <c r="R40" s="16"/>
      <c r="S40" s="16"/>
      <c r="T40" s="16"/>
    </row>
    <row r="41" spans="1:20" ht="12.75">
      <c r="A41" s="16"/>
      <c r="B41" s="16"/>
      <c r="C41" s="16"/>
      <c r="D41" s="16"/>
      <c r="E41" s="16"/>
      <c r="F41" s="16"/>
      <c r="G41" s="16"/>
      <c r="H41" s="16"/>
      <c r="I41" s="16"/>
      <c r="J41" s="16"/>
      <c r="K41" s="16"/>
      <c r="L41" s="16"/>
      <c r="M41" s="16"/>
      <c r="N41" s="16"/>
      <c r="O41" s="16"/>
      <c r="P41" s="16"/>
      <c r="Q41" s="16"/>
      <c r="R41" s="16"/>
      <c r="S41" s="16"/>
      <c r="T41" s="16"/>
    </row>
    <row r="42" spans="1:20" ht="12.75">
      <c r="A42" s="16"/>
      <c r="B42" s="16"/>
      <c r="C42" s="16"/>
      <c r="D42" s="16"/>
      <c r="E42" s="16"/>
      <c r="F42" s="16"/>
      <c r="G42" s="16"/>
      <c r="H42" s="16"/>
      <c r="I42" s="16"/>
      <c r="J42" s="16"/>
      <c r="K42" s="16"/>
      <c r="L42" s="16"/>
      <c r="M42" s="16"/>
      <c r="N42" s="16"/>
      <c r="O42" s="16"/>
      <c r="P42" s="16"/>
      <c r="Q42" s="16"/>
      <c r="R42" s="16"/>
      <c r="S42" s="16"/>
      <c r="T42" s="16"/>
    </row>
    <row r="43" spans="1:20" ht="12.75">
      <c r="A43" s="16"/>
      <c r="B43" s="16"/>
      <c r="C43" s="16"/>
      <c r="D43" s="16"/>
      <c r="E43" s="16"/>
      <c r="F43" s="16"/>
      <c r="G43" s="16"/>
      <c r="H43" s="16"/>
      <c r="I43" s="16"/>
      <c r="J43" s="16"/>
      <c r="K43" s="16"/>
      <c r="L43" s="16"/>
      <c r="M43" s="16"/>
      <c r="N43" s="16"/>
      <c r="O43" s="16"/>
      <c r="P43" s="16"/>
      <c r="Q43" s="16"/>
      <c r="R43" s="16"/>
      <c r="S43" s="16"/>
      <c r="T43" s="16"/>
    </row>
    <row r="44" spans="1:20" ht="12.75">
      <c r="A44" s="16"/>
      <c r="B44" s="16"/>
      <c r="C44" s="16"/>
      <c r="D44" s="16"/>
      <c r="E44" s="16"/>
      <c r="F44" s="16"/>
      <c r="G44" s="16"/>
      <c r="H44" s="16"/>
      <c r="I44" s="16"/>
      <c r="J44" s="16"/>
      <c r="K44" s="16"/>
      <c r="L44" s="16"/>
      <c r="M44" s="16"/>
      <c r="N44" s="16"/>
      <c r="O44" s="16"/>
      <c r="P44" s="16"/>
      <c r="Q44" s="16"/>
      <c r="R44" s="16"/>
      <c r="S44" s="16"/>
      <c r="T44" s="16"/>
    </row>
    <row r="45" spans="1:20" ht="12.75">
      <c r="A45" s="16"/>
      <c r="B45" s="16"/>
      <c r="C45" s="16"/>
      <c r="D45" s="16"/>
      <c r="E45" s="16"/>
      <c r="F45" s="16"/>
      <c r="G45" s="16"/>
      <c r="H45" s="16"/>
      <c r="I45" s="16"/>
      <c r="J45" s="16"/>
      <c r="K45" s="16"/>
      <c r="L45" s="16"/>
      <c r="M45" s="16"/>
      <c r="N45" s="16"/>
      <c r="O45" s="16"/>
      <c r="P45" s="16"/>
      <c r="Q45" s="16"/>
      <c r="R45" s="16"/>
      <c r="S45" s="16"/>
      <c r="T45" s="16"/>
    </row>
    <row r="46" spans="1:20" ht="12.75">
      <c r="A46" s="16"/>
      <c r="B46" s="16"/>
      <c r="C46" s="16"/>
      <c r="D46" s="16"/>
      <c r="E46" s="16"/>
      <c r="F46" s="16"/>
      <c r="G46" s="16"/>
      <c r="H46" s="16"/>
      <c r="I46" s="16"/>
      <c r="J46" s="16"/>
      <c r="K46" s="16"/>
      <c r="L46" s="16"/>
      <c r="M46" s="16"/>
      <c r="N46" s="16"/>
      <c r="O46" s="16"/>
      <c r="P46" s="16"/>
      <c r="Q46" s="16"/>
      <c r="R46" s="16"/>
      <c r="S46" s="16"/>
      <c r="T46" s="16"/>
    </row>
    <row r="47" spans="1:20" ht="12.75">
      <c r="A47" s="16"/>
      <c r="B47" s="16"/>
      <c r="C47" s="16"/>
      <c r="D47" s="16"/>
      <c r="E47" s="16"/>
      <c r="F47" s="16"/>
      <c r="G47" s="16"/>
      <c r="H47" s="16"/>
      <c r="I47" s="16"/>
      <c r="J47" s="16"/>
      <c r="K47" s="16"/>
      <c r="L47" s="16"/>
      <c r="M47" s="16"/>
      <c r="N47" s="16"/>
      <c r="O47" s="16"/>
      <c r="P47" s="16"/>
      <c r="Q47" s="16"/>
      <c r="R47" s="16"/>
      <c r="S47" s="16"/>
      <c r="T47" s="16"/>
    </row>
    <row r="48" spans="1:20" ht="12.75">
      <c r="A48" s="16"/>
      <c r="B48" s="16"/>
      <c r="C48" s="16"/>
      <c r="D48" s="16"/>
      <c r="E48" s="16"/>
      <c r="F48" s="16"/>
      <c r="G48" s="16"/>
      <c r="H48" s="16"/>
      <c r="I48" s="16"/>
      <c r="J48" s="16"/>
      <c r="K48" s="16"/>
      <c r="L48" s="16"/>
      <c r="M48" s="16"/>
      <c r="N48" s="16"/>
      <c r="O48" s="16"/>
      <c r="P48" s="16"/>
      <c r="Q48" s="16"/>
      <c r="R48" s="16"/>
      <c r="S48" s="16"/>
      <c r="T48" s="16"/>
    </row>
    <row r="49" spans="1:20" ht="12.75">
      <c r="A49" s="16"/>
      <c r="B49" s="16"/>
      <c r="C49" s="16"/>
      <c r="D49" s="16"/>
      <c r="E49" s="16"/>
      <c r="F49" s="16"/>
      <c r="G49" s="16"/>
      <c r="H49" s="16"/>
      <c r="I49" s="16"/>
      <c r="J49" s="16"/>
      <c r="K49" s="16"/>
      <c r="L49" s="16"/>
      <c r="M49" s="16"/>
      <c r="N49" s="16"/>
      <c r="O49" s="16"/>
      <c r="P49" s="16"/>
      <c r="Q49" s="16"/>
      <c r="R49" s="16"/>
      <c r="S49" s="16"/>
      <c r="T49" s="16"/>
    </row>
    <row r="50" spans="1:20" ht="12.75">
      <c r="A50" s="16"/>
      <c r="B50" s="16"/>
      <c r="C50" s="16"/>
      <c r="D50" s="16"/>
      <c r="E50" s="16"/>
      <c r="F50" s="16"/>
      <c r="G50" s="16"/>
      <c r="H50" s="16"/>
      <c r="I50" s="16"/>
      <c r="J50" s="16"/>
      <c r="K50" s="16"/>
      <c r="L50" s="16"/>
      <c r="M50" s="16"/>
      <c r="N50" s="16"/>
      <c r="O50" s="16"/>
      <c r="P50" s="16"/>
      <c r="Q50" s="16"/>
      <c r="R50" s="16"/>
      <c r="S50" s="16"/>
      <c r="T50" s="16"/>
    </row>
    <row r="51" spans="3:13" ht="12.75">
      <c r="C51" s="16"/>
      <c r="D51" s="16"/>
      <c r="E51" s="16"/>
      <c r="F51" s="16"/>
      <c r="G51" s="16"/>
      <c r="H51" s="16"/>
      <c r="I51" s="16"/>
      <c r="J51" s="16"/>
      <c r="K51" s="16"/>
      <c r="L51" s="16"/>
      <c r="M51" s="16"/>
    </row>
    <row r="52" spans="3:13" ht="12.75">
      <c r="C52" s="16"/>
      <c r="D52" s="16"/>
      <c r="E52" s="16"/>
      <c r="F52" s="16"/>
      <c r="G52" s="16"/>
      <c r="H52" s="16"/>
      <c r="I52" s="16"/>
      <c r="J52" s="16"/>
      <c r="K52" s="16"/>
      <c r="L52" s="16"/>
      <c r="M52" s="16"/>
    </row>
    <row r="53" spans="3:13" ht="12.75">
      <c r="C53" s="16"/>
      <c r="D53" s="16"/>
      <c r="E53" s="16"/>
      <c r="F53" s="16"/>
      <c r="G53" s="16"/>
      <c r="H53" s="16"/>
      <c r="I53" s="16"/>
      <c r="J53" s="16"/>
      <c r="K53" s="16"/>
      <c r="L53" s="16"/>
      <c r="M53" s="16"/>
    </row>
  </sheetData>
  <sheetProtection/>
  <mergeCells count="16">
    <mergeCell ref="C3:M7"/>
    <mergeCell ref="C26:M29"/>
    <mergeCell ref="C33:M35"/>
    <mergeCell ref="C2:D2"/>
    <mergeCell ref="C8:M10"/>
    <mergeCell ref="C11:M15"/>
    <mergeCell ref="C21:M23"/>
    <mergeCell ref="C24:M24"/>
    <mergeCell ref="C25:M25"/>
    <mergeCell ref="C16:M16"/>
    <mergeCell ref="C30:M32"/>
    <mergeCell ref="C20:M20"/>
    <mergeCell ref="J17:K17"/>
    <mergeCell ref="C17:D17"/>
    <mergeCell ref="C18:D18"/>
    <mergeCell ref="C19:D19"/>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V62"/>
  <sheetViews>
    <sheetView zoomScalePageLayoutView="0" workbookViewId="0" topLeftCell="A1">
      <selection activeCell="Q31" sqref="Q31"/>
    </sheetView>
  </sheetViews>
  <sheetFormatPr defaultColWidth="9.140625" defaultRowHeight="12.75"/>
  <cols>
    <col min="1" max="1" width="4.57421875" style="0" customWidth="1"/>
    <col min="2" max="2" width="10.8515625" style="0" customWidth="1"/>
    <col min="3" max="3" width="19.7109375" style="0" customWidth="1"/>
    <col min="4" max="4" width="8.28125" style="0" customWidth="1"/>
    <col min="5" max="5" width="16.7109375" style="0" customWidth="1"/>
    <col min="6" max="6" width="2.57421875" style="0" customWidth="1"/>
    <col min="7" max="7" width="17.7109375" style="0" customWidth="1"/>
    <col min="8" max="8" width="8.00390625" style="0" customWidth="1"/>
    <col min="13" max="13" width="4.57421875" style="0" customWidth="1"/>
  </cols>
  <sheetData>
    <row r="1" spans="1:22" ht="12.75">
      <c r="A1" s="11"/>
      <c r="B1" s="11"/>
      <c r="C1" s="11"/>
      <c r="D1" s="11"/>
      <c r="E1" s="11"/>
      <c r="F1" s="11"/>
      <c r="G1" s="11"/>
      <c r="H1" s="11"/>
      <c r="I1" s="11"/>
      <c r="J1" s="11"/>
      <c r="K1" s="11"/>
      <c r="L1" s="11"/>
      <c r="M1" s="11"/>
      <c r="N1" s="11"/>
      <c r="O1" s="11"/>
      <c r="P1" s="11"/>
      <c r="Q1" s="11"/>
      <c r="R1" s="11"/>
      <c r="S1" s="16"/>
      <c r="T1" s="16"/>
      <c r="U1" s="16"/>
      <c r="V1" s="16"/>
    </row>
    <row r="2" spans="1:22" ht="12.75">
      <c r="A2" s="9"/>
      <c r="B2" s="104" t="s">
        <v>78</v>
      </c>
      <c r="C2" s="105"/>
      <c r="D2" s="105"/>
      <c r="E2" s="105"/>
      <c r="F2" s="105"/>
      <c r="G2" s="105"/>
      <c r="H2" s="105"/>
      <c r="I2" s="105"/>
      <c r="J2" s="105"/>
      <c r="K2" s="105"/>
      <c r="L2" s="106"/>
      <c r="M2" s="16"/>
      <c r="N2" s="16"/>
      <c r="O2" s="16"/>
      <c r="P2" s="16"/>
      <c r="Q2" s="16"/>
      <c r="R2" s="16"/>
      <c r="S2" s="16"/>
      <c r="T2" s="16"/>
      <c r="U2" s="16"/>
      <c r="V2" s="16"/>
    </row>
    <row r="3" spans="1:22" s="1" customFormat="1" ht="5.25" customHeight="1">
      <c r="A3" s="10"/>
      <c r="B3" s="11"/>
      <c r="C3" s="11"/>
      <c r="D3" s="11"/>
      <c r="E3" s="11"/>
      <c r="F3" s="11"/>
      <c r="G3" s="11"/>
      <c r="H3" s="11"/>
      <c r="I3" s="11"/>
      <c r="J3" s="11"/>
      <c r="K3" s="11"/>
      <c r="L3" s="11"/>
      <c r="M3" s="11"/>
      <c r="N3" s="11"/>
      <c r="O3" s="11"/>
      <c r="P3" s="11"/>
      <c r="Q3" s="11"/>
      <c r="R3" s="11"/>
      <c r="S3" s="16"/>
      <c r="T3" s="16"/>
      <c r="U3" s="16"/>
      <c r="V3" s="16"/>
    </row>
    <row r="4" spans="1:22" s="1" customFormat="1" ht="13.5" customHeight="1">
      <c r="A4" s="10"/>
      <c r="B4" s="97" t="s">
        <v>58</v>
      </c>
      <c r="C4" s="21" t="s">
        <v>59</v>
      </c>
      <c r="D4" s="2">
        <v>4200</v>
      </c>
      <c r="E4" s="28" t="s">
        <v>0</v>
      </c>
      <c r="F4" s="12"/>
      <c r="G4" s="47" t="s">
        <v>53</v>
      </c>
      <c r="H4" s="48" t="s">
        <v>51</v>
      </c>
      <c r="I4" s="16"/>
      <c r="J4" s="11"/>
      <c r="K4" s="102" t="s">
        <v>45</v>
      </c>
      <c r="L4" s="102"/>
      <c r="M4" s="11"/>
      <c r="N4" s="11"/>
      <c r="O4" s="11"/>
      <c r="P4" s="11"/>
      <c r="Q4" s="11"/>
      <c r="R4" s="11"/>
      <c r="S4" s="16"/>
      <c r="T4" s="16"/>
      <c r="U4" s="16"/>
      <c r="V4" s="16"/>
    </row>
    <row r="5" spans="1:22" s="1" customFormat="1" ht="12" customHeight="1">
      <c r="A5" s="10"/>
      <c r="B5" s="99"/>
      <c r="C5" s="22" t="s">
        <v>60</v>
      </c>
      <c r="D5" s="3">
        <v>5</v>
      </c>
      <c r="E5" s="29" t="s">
        <v>1</v>
      </c>
      <c r="F5" s="12"/>
      <c r="G5" s="22" t="s">
        <v>19</v>
      </c>
      <c r="H5" s="32">
        <v>7800</v>
      </c>
      <c r="I5" s="17"/>
      <c r="J5" s="11"/>
      <c r="K5" s="45" t="s">
        <v>49</v>
      </c>
      <c r="L5" s="46" t="s">
        <v>50</v>
      </c>
      <c r="M5" s="11"/>
      <c r="N5" s="11"/>
      <c r="O5" s="11"/>
      <c r="P5" s="11"/>
      <c r="Q5" s="11"/>
      <c r="R5" s="11"/>
      <c r="S5" s="16"/>
      <c r="T5" s="16"/>
      <c r="U5" s="16"/>
      <c r="V5" s="16"/>
    </row>
    <row r="6" spans="1:22" s="1" customFormat="1" ht="12.75">
      <c r="A6" s="10"/>
      <c r="B6" s="99"/>
      <c r="C6" s="23" t="s">
        <v>17</v>
      </c>
      <c r="D6" s="3">
        <v>3</v>
      </c>
      <c r="E6" s="30" t="s">
        <v>5</v>
      </c>
      <c r="F6" s="12"/>
      <c r="G6" s="22" t="s">
        <v>20</v>
      </c>
      <c r="H6" s="33">
        <v>4500</v>
      </c>
      <c r="I6" s="17"/>
      <c r="J6" s="11"/>
      <c r="K6" s="43" t="s">
        <v>46</v>
      </c>
      <c r="L6" s="44" t="s">
        <v>1</v>
      </c>
      <c r="M6" s="11"/>
      <c r="N6" s="11"/>
      <c r="O6" s="11"/>
      <c r="P6" s="11"/>
      <c r="Q6" s="11"/>
      <c r="R6" s="11"/>
      <c r="S6" s="16"/>
      <c r="T6" s="16"/>
      <c r="U6" s="16"/>
      <c r="V6" s="16"/>
    </row>
    <row r="7" spans="1:22" s="1" customFormat="1" ht="12" customHeight="1">
      <c r="A7" s="10"/>
      <c r="B7" s="99"/>
      <c r="C7" s="70" t="s">
        <v>90</v>
      </c>
      <c r="D7" s="71">
        <v>3.5</v>
      </c>
      <c r="E7" s="72" t="s">
        <v>80</v>
      </c>
      <c r="F7" s="11"/>
      <c r="G7" s="22" t="s">
        <v>21</v>
      </c>
      <c r="H7" s="33">
        <v>2760</v>
      </c>
      <c r="I7" s="17"/>
      <c r="J7" s="11"/>
      <c r="K7" s="40">
        <v>712</v>
      </c>
      <c r="L7" s="39">
        <f>K7/141.69</f>
        <v>5.025054696873457</v>
      </c>
      <c r="M7" s="11"/>
      <c r="N7" s="11"/>
      <c r="O7" s="11"/>
      <c r="P7" s="11"/>
      <c r="Q7" s="11"/>
      <c r="R7" s="11"/>
      <c r="S7" s="16"/>
      <c r="T7" s="16"/>
      <c r="U7" s="16"/>
      <c r="V7" s="16"/>
    </row>
    <row r="8" spans="1:22" s="1" customFormat="1" ht="13.5" customHeight="1">
      <c r="A8" s="10"/>
      <c r="B8" s="98"/>
      <c r="C8" s="73" t="s">
        <v>91</v>
      </c>
      <c r="D8" s="71">
        <v>24</v>
      </c>
      <c r="E8" s="74" t="s">
        <v>79</v>
      </c>
      <c r="F8" s="13"/>
      <c r="G8" s="22" t="s">
        <v>22</v>
      </c>
      <c r="H8" s="33">
        <v>1770</v>
      </c>
      <c r="I8" s="17"/>
      <c r="J8" s="11"/>
      <c r="K8" s="41" t="s">
        <v>30</v>
      </c>
      <c r="L8" s="42" t="s">
        <v>47</v>
      </c>
      <c r="M8" s="11"/>
      <c r="N8" s="11"/>
      <c r="O8" s="11"/>
      <c r="P8" s="11"/>
      <c r="Q8" s="11"/>
      <c r="R8" s="11"/>
      <c r="S8" s="16"/>
      <c r="T8" s="16"/>
      <c r="U8" s="16"/>
      <c r="V8" s="16"/>
    </row>
    <row r="9" spans="1:22" s="1" customFormat="1" ht="12" customHeight="1">
      <c r="A9" s="10"/>
      <c r="B9" s="18"/>
      <c r="C9" s="100" t="s">
        <v>92</v>
      </c>
      <c r="D9" s="100"/>
      <c r="E9" s="100"/>
      <c r="F9" s="13"/>
      <c r="G9" s="34" t="s">
        <v>26</v>
      </c>
      <c r="H9" s="33">
        <v>1600</v>
      </c>
      <c r="I9" s="17"/>
      <c r="J9" s="11"/>
      <c r="K9" s="40">
        <v>12</v>
      </c>
      <c r="L9" s="55">
        <f>K9/39.37</f>
        <v>0.30480060960121924</v>
      </c>
      <c r="M9" s="11"/>
      <c r="N9" s="11"/>
      <c r="O9" s="11"/>
      <c r="P9" s="11"/>
      <c r="Q9" s="11"/>
      <c r="R9" s="11"/>
      <c r="S9" s="16"/>
      <c r="T9" s="16"/>
      <c r="U9" s="16"/>
      <c r="V9" s="16"/>
    </row>
    <row r="10" spans="1:22" s="1" customFormat="1" ht="12.75" customHeight="1">
      <c r="A10" s="10"/>
      <c r="B10" s="108" t="s">
        <v>56</v>
      </c>
      <c r="C10" s="24" t="s">
        <v>54</v>
      </c>
      <c r="D10" s="4">
        <v>7800</v>
      </c>
      <c r="E10" s="28" t="s">
        <v>37</v>
      </c>
      <c r="F10" s="13"/>
      <c r="G10" s="34" t="s">
        <v>18</v>
      </c>
      <c r="H10" s="33">
        <v>1200</v>
      </c>
      <c r="I10" s="17"/>
      <c r="J10" s="11"/>
      <c r="K10" s="41" t="s">
        <v>31</v>
      </c>
      <c r="L10" s="42" t="s">
        <v>48</v>
      </c>
      <c r="M10" s="11"/>
      <c r="N10" s="11"/>
      <c r="O10" s="11"/>
      <c r="P10" s="11"/>
      <c r="Q10" s="11"/>
      <c r="R10" s="11"/>
      <c r="S10" s="16"/>
      <c r="T10" s="16"/>
      <c r="U10" s="16"/>
      <c r="V10" s="16"/>
    </row>
    <row r="11" spans="1:22" s="1" customFormat="1" ht="12.75" customHeight="1">
      <c r="A11" s="10"/>
      <c r="B11" s="109"/>
      <c r="C11" s="25" t="s">
        <v>94</v>
      </c>
      <c r="D11" s="5">
        <v>0.04</v>
      </c>
      <c r="E11" s="29" t="s">
        <v>3</v>
      </c>
      <c r="F11" s="13"/>
      <c r="G11" s="35" t="s">
        <v>27</v>
      </c>
      <c r="H11" s="33">
        <v>615</v>
      </c>
      <c r="I11" s="17"/>
      <c r="J11" s="11"/>
      <c r="K11" s="40">
        <v>1</v>
      </c>
      <c r="L11" s="39">
        <f>K11/0.4536</f>
        <v>2.204585537918871</v>
      </c>
      <c r="M11" s="11"/>
      <c r="N11" s="11"/>
      <c r="O11" s="11"/>
      <c r="P11" s="11"/>
      <c r="Q11" s="11"/>
      <c r="R11" s="11"/>
      <c r="S11" s="16"/>
      <c r="T11" s="16"/>
      <c r="U11" s="16"/>
      <c r="V11" s="16"/>
    </row>
    <row r="12" spans="1:22" s="1" customFormat="1" ht="13.5" customHeight="1">
      <c r="A12" s="10"/>
      <c r="B12" s="109"/>
      <c r="C12" s="25" t="s">
        <v>61</v>
      </c>
      <c r="D12" s="5">
        <v>0.16</v>
      </c>
      <c r="E12" s="29" t="s">
        <v>3</v>
      </c>
      <c r="F12" s="13"/>
      <c r="G12" s="16"/>
      <c r="H12" s="16"/>
      <c r="I12" s="17"/>
      <c r="J12" s="16"/>
      <c r="K12" s="16"/>
      <c r="L12" s="11"/>
      <c r="M12" s="11"/>
      <c r="N12" s="11"/>
      <c r="O12" s="11"/>
      <c r="P12" s="11"/>
      <c r="Q12" s="11"/>
      <c r="R12" s="11"/>
      <c r="S12" s="16"/>
      <c r="T12" s="16"/>
      <c r="U12" s="16"/>
      <c r="V12" s="16"/>
    </row>
    <row r="13" spans="1:22" s="1" customFormat="1" ht="12" customHeight="1">
      <c r="A13" s="10"/>
      <c r="B13" s="109"/>
      <c r="C13" s="25" t="s">
        <v>93</v>
      </c>
      <c r="D13" s="6">
        <v>24</v>
      </c>
      <c r="E13" s="29" t="s">
        <v>12</v>
      </c>
      <c r="F13" s="13"/>
      <c r="G13" s="16"/>
      <c r="H13" s="16"/>
      <c r="I13" s="17"/>
      <c r="J13" s="16"/>
      <c r="K13" s="16"/>
      <c r="L13" s="11"/>
      <c r="M13" s="11"/>
      <c r="N13" s="11"/>
      <c r="O13" s="11"/>
      <c r="P13" s="11"/>
      <c r="Q13" s="11"/>
      <c r="R13" s="11"/>
      <c r="S13" s="16"/>
      <c r="T13" s="16"/>
      <c r="U13" s="16"/>
      <c r="V13" s="16"/>
    </row>
    <row r="14" spans="1:22" s="1" customFormat="1" ht="13.5">
      <c r="A14" s="10"/>
      <c r="B14" s="109"/>
      <c r="C14" s="25" t="s">
        <v>23</v>
      </c>
      <c r="D14" s="54">
        <f>0.5*D15*(D12^2+(D12-(D13/1000))^2)</f>
        <v>0.15352399139291134</v>
      </c>
      <c r="E14" s="29" t="s">
        <v>38</v>
      </c>
      <c r="F14" s="12"/>
      <c r="G14" s="16"/>
      <c r="H14" s="16"/>
      <c r="I14" s="17"/>
      <c r="J14" s="16"/>
      <c r="K14" s="16"/>
      <c r="L14" s="38"/>
      <c r="M14" s="38"/>
      <c r="N14" s="11"/>
      <c r="O14" s="11"/>
      <c r="P14" s="11"/>
      <c r="Q14" s="11"/>
      <c r="R14" s="11"/>
      <c r="S14" s="16"/>
      <c r="T14" s="16"/>
      <c r="U14" s="16"/>
      <c r="V14" s="16"/>
    </row>
    <row r="15" spans="1:22" s="1" customFormat="1" ht="12.75">
      <c r="A15" s="10"/>
      <c r="B15" s="110"/>
      <c r="C15" s="26" t="s">
        <v>2</v>
      </c>
      <c r="D15" s="7">
        <f>3.14159*$D$10*$D$11*($D$12^2-(($D$12-($D$13/1000))^2))</f>
        <v>6.963170872319999</v>
      </c>
      <c r="E15" s="30" t="s">
        <v>4</v>
      </c>
      <c r="F15" s="13"/>
      <c r="G15" s="16"/>
      <c r="H15" s="16"/>
      <c r="I15" s="16"/>
      <c r="J15" s="16"/>
      <c r="K15" s="16"/>
      <c r="L15" s="14"/>
      <c r="M15" s="11"/>
      <c r="N15" s="11"/>
      <c r="O15" s="11"/>
      <c r="P15" s="11"/>
      <c r="Q15" s="11"/>
      <c r="R15" s="11"/>
      <c r="S15" s="16"/>
      <c r="T15" s="16"/>
      <c r="U15" s="16"/>
      <c r="V15" s="16"/>
    </row>
    <row r="16" spans="1:22" s="1" customFormat="1" ht="12.75">
      <c r="A16" s="10"/>
      <c r="B16" s="19"/>
      <c r="C16" s="27"/>
      <c r="D16" s="15"/>
      <c r="E16" s="31"/>
      <c r="F16" s="13"/>
      <c r="G16" s="11"/>
      <c r="H16" s="11"/>
      <c r="I16" s="11"/>
      <c r="J16" s="16"/>
      <c r="K16" s="16"/>
      <c r="L16" s="11"/>
      <c r="M16" s="11"/>
      <c r="N16" s="11"/>
      <c r="O16" s="11"/>
      <c r="P16" s="11"/>
      <c r="Q16" s="11"/>
      <c r="R16" s="11"/>
      <c r="S16" s="16"/>
      <c r="T16" s="16"/>
      <c r="U16" s="16"/>
      <c r="V16" s="16"/>
    </row>
    <row r="17" spans="1:22" s="1" customFormat="1" ht="13.5">
      <c r="A17" s="10"/>
      <c r="B17" s="108" t="s">
        <v>24</v>
      </c>
      <c r="C17" s="21" t="s">
        <v>54</v>
      </c>
      <c r="D17" s="3">
        <v>4500</v>
      </c>
      <c r="E17" s="28" t="s">
        <v>37</v>
      </c>
      <c r="F17" s="13"/>
      <c r="G17" s="16"/>
      <c r="H17" s="16"/>
      <c r="I17" s="16"/>
      <c r="J17" s="16"/>
      <c r="K17" s="16"/>
      <c r="L17" s="16"/>
      <c r="M17" s="11"/>
      <c r="N17" s="11"/>
      <c r="O17" s="11"/>
      <c r="P17" s="11"/>
      <c r="Q17" s="11"/>
      <c r="R17" s="11"/>
      <c r="S17" s="16"/>
      <c r="T17" s="16"/>
      <c r="U17" s="16"/>
      <c r="V17" s="16"/>
    </row>
    <row r="18" spans="1:22" s="1" customFormat="1" ht="13.5" customHeight="1">
      <c r="A18" s="10"/>
      <c r="B18" s="109"/>
      <c r="C18" s="22" t="s">
        <v>14</v>
      </c>
      <c r="D18" s="3">
        <v>0.406</v>
      </c>
      <c r="E18" s="29" t="s">
        <v>3</v>
      </c>
      <c r="F18" s="13"/>
      <c r="G18" s="16"/>
      <c r="H18" s="16"/>
      <c r="I18" s="16"/>
      <c r="J18" s="16"/>
      <c r="K18" s="16"/>
      <c r="L18" s="16"/>
      <c r="M18" s="11"/>
      <c r="N18" s="11"/>
      <c r="O18" s="11"/>
      <c r="P18" s="11"/>
      <c r="Q18" s="11"/>
      <c r="R18" s="11"/>
      <c r="S18" s="16"/>
      <c r="T18" s="16"/>
      <c r="U18" s="16"/>
      <c r="V18" s="16"/>
    </row>
    <row r="19" spans="1:22" s="1" customFormat="1" ht="12" customHeight="1">
      <c r="A19" s="10"/>
      <c r="B19" s="109"/>
      <c r="C19" s="22" t="s">
        <v>13</v>
      </c>
      <c r="D19" s="6">
        <v>0</v>
      </c>
      <c r="E19" s="29" t="s">
        <v>12</v>
      </c>
      <c r="F19" s="13"/>
      <c r="G19" s="16"/>
      <c r="H19" s="16"/>
      <c r="I19" s="16"/>
      <c r="J19" s="16"/>
      <c r="K19" s="16"/>
      <c r="L19" s="16"/>
      <c r="M19" s="11"/>
      <c r="N19" s="11"/>
      <c r="O19" s="11"/>
      <c r="P19" s="11"/>
      <c r="Q19" s="11"/>
      <c r="R19" s="11"/>
      <c r="S19" s="16"/>
      <c r="T19" s="16"/>
      <c r="U19" s="16"/>
      <c r="V19" s="16"/>
    </row>
    <row r="20" spans="1:22" s="1" customFormat="1" ht="13.5">
      <c r="A20" s="10"/>
      <c r="B20" s="109"/>
      <c r="C20" s="22" t="s">
        <v>23</v>
      </c>
      <c r="D20" s="54">
        <f>0.5*$D$21*($D$18^2)</f>
        <v>0</v>
      </c>
      <c r="E20" s="29" t="s">
        <v>38</v>
      </c>
      <c r="F20" s="12"/>
      <c r="G20" s="16"/>
      <c r="H20" s="16"/>
      <c r="I20" s="16"/>
      <c r="J20" s="16"/>
      <c r="K20" s="16"/>
      <c r="L20" s="16"/>
      <c r="M20" s="11"/>
      <c r="N20" s="11"/>
      <c r="O20" s="11"/>
      <c r="P20" s="11"/>
      <c r="Q20" s="11"/>
      <c r="R20" s="11"/>
      <c r="S20" s="16"/>
      <c r="T20" s="16"/>
      <c r="U20" s="16"/>
      <c r="V20" s="16"/>
    </row>
    <row r="21" spans="1:22" s="1" customFormat="1" ht="12.75">
      <c r="A21" s="10"/>
      <c r="B21" s="110"/>
      <c r="C21" s="23" t="s">
        <v>2</v>
      </c>
      <c r="D21" s="7">
        <f>3.14159*($D$18^2)*($D$19/1000)*$D$17</f>
        <v>0</v>
      </c>
      <c r="E21" s="30" t="s">
        <v>4</v>
      </c>
      <c r="F21" s="13"/>
      <c r="G21" s="16"/>
      <c r="H21" s="16"/>
      <c r="I21" s="16"/>
      <c r="J21" s="16"/>
      <c r="K21" s="16"/>
      <c r="L21" s="16"/>
      <c r="M21" s="11"/>
      <c r="N21" s="11"/>
      <c r="O21" s="11"/>
      <c r="P21" s="11"/>
      <c r="Q21" s="11"/>
      <c r="R21" s="11"/>
      <c r="S21" s="16"/>
      <c r="T21" s="16"/>
      <c r="U21" s="16"/>
      <c r="V21" s="16"/>
    </row>
    <row r="22" spans="1:22" s="1" customFormat="1" ht="12.75">
      <c r="A22" s="10"/>
      <c r="B22" s="19"/>
      <c r="C22" s="27"/>
      <c r="D22" s="15"/>
      <c r="E22" s="31"/>
      <c r="F22" s="13"/>
      <c r="G22" s="16"/>
      <c r="H22" s="16"/>
      <c r="I22" s="16"/>
      <c r="J22" s="16"/>
      <c r="K22" s="16"/>
      <c r="L22" s="16"/>
      <c r="M22" s="11"/>
      <c r="N22" s="11"/>
      <c r="O22" s="11"/>
      <c r="P22" s="11"/>
      <c r="Q22" s="11"/>
      <c r="R22" s="11"/>
      <c r="S22" s="16"/>
      <c r="T22" s="16"/>
      <c r="U22" s="16"/>
      <c r="V22" s="16"/>
    </row>
    <row r="23" spans="1:22" s="1" customFormat="1" ht="13.5">
      <c r="A23" s="10"/>
      <c r="B23" s="108" t="s">
        <v>57</v>
      </c>
      <c r="C23" s="21" t="s">
        <v>54</v>
      </c>
      <c r="D23" s="3">
        <v>4500</v>
      </c>
      <c r="E23" s="28" t="s">
        <v>37</v>
      </c>
      <c r="F23" s="13"/>
      <c r="G23" s="16"/>
      <c r="H23" s="16"/>
      <c r="I23" s="16"/>
      <c r="J23" s="16"/>
      <c r="K23" s="16"/>
      <c r="L23" s="16"/>
      <c r="M23" s="11"/>
      <c r="N23" s="11"/>
      <c r="O23" s="11"/>
      <c r="P23" s="11"/>
      <c r="Q23" s="11"/>
      <c r="R23" s="11"/>
      <c r="S23" s="16"/>
      <c r="T23" s="16"/>
      <c r="U23" s="16"/>
      <c r="V23" s="16"/>
    </row>
    <row r="24" spans="1:22" s="1" customFormat="1" ht="12.75">
      <c r="A24" s="10"/>
      <c r="B24" s="109"/>
      <c r="C24" s="22" t="s">
        <v>15</v>
      </c>
      <c r="D24" s="5">
        <v>0</v>
      </c>
      <c r="E24" s="29" t="s">
        <v>3</v>
      </c>
      <c r="F24" s="13"/>
      <c r="G24" s="16"/>
      <c r="H24" s="16"/>
      <c r="I24" s="16"/>
      <c r="J24" s="16"/>
      <c r="K24" s="16"/>
      <c r="L24" s="16"/>
      <c r="M24" s="11"/>
      <c r="N24" s="11"/>
      <c r="O24" s="11"/>
      <c r="P24" s="11"/>
      <c r="Q24" s="11"/>
      <c r="R24" s="11"/>
      <c r="S24" s="16"/>
      <c r="T24" s="16"/>
      <c r="U24" s="16"/>
      <c r="V24" s="16"/>
    </row>
    <row r="25" spans="1:22" s="1" customFormat="1" ht="12.75">
      <c r="A25" s="10"/>
      <c r="B25" s="109"/>
      <c r="C25" s="22" t="s">
        <v>16</v>
      </c>
      <c r="D25" s="5">
        <v>0</v>
      </c>
      <c r="E25" s="29" t="s">
        <v>3</v>
      </c>
      <c r="F25" s="13"/>
      <c r="G25" s="16"/>
      <c r="H25" s="16"/>
      <c r="I25" s="16"/>
      <c r="J25" s="16"/>
      <c r="K25" s="16"/>
      <c r="L25" s="16"/>
      <c r="M25" s="11"/>
      <c r="N25" s="11"/>
      <c r="O25" s="11"/>
      <c r="P25" s="11"/>
      <c r="Q25" s="11"/>
      <c r="R25" s="11"/>
      <c r="S25" s="16"/>
      <c r="T25" s="16"/>
      <c r="U25" s="16"/>
      <c r="V25" s="16"/>
    </row>
    <row r="26" spans="1:22" s="1" customFormat="1" ht="12.75">
      <c r="A26" s="10"/>
      <c r="B26" s="109"/>
      <c r="C26" s="22" t="s">
        <v>13</v>
      </c>
      <c r="D26" s="6">
        <v>0</v>
      </c>
      <c r="E26" s="29" t="s">
        <v>12</v>
      </c>
      <c r="F26" s="13"/>
      <c r="G26" s="16"/>
      <c r="H26" s="16"/>
      <c r="I26" s="16"/>
      <c r="J26" s="16"/>
      <c r="K26" s="16"/>
      <c r="L26" s="16"/>
      <c r="M26" s="11"/>
      <c r="N26" s="11"/>
      <c r="O26" s="11"/>
      <c r="P26" s="11"/>
      <c r="Q26" s="11"/>
      <c r="R26" s="11"/>
      <c r="S26" s="16"/>
      <c r="T26" s="16"/>
      <c r="U26" s="16"/>
      <c r="V26" s="16"/>
    </row>
    <row r="27" spans="1:22" s="1" customFormat="1" ht="13.5">
      <c r="A27" s="10"/>
      <c r="B27" s="109"/>
      <c r="C27" s="22" t="s">
        <v>23</v>
      </c>
      <c r="D27" s="54">
        <f>($D$28/12)*($D$24^2+$D$25^2)</f>
        <v>0</v>
      </c>
      <c r="E27" s="29" t="s">
        <v>38</v>
      </c>
      <c r="F27" s="12"/>
      <c r="G27" s="16"/>
      <c r="H27" s="16"/>
      <c r="I27" s="16"/>
      <c r="J27" s="16"/>
      <c r="K27" s="16"/>
      <c r="L27" s="16"/>
      <c r="M27" s="11"/>
      <c r="N27" s="11"/>
      <c r="O27" s="11"/>
      <c r="P27" s="11"/>
      <c r="Q27" s="11"/>
      <c r="R27" s="11"/>
      <c r="S27" s="16"/>
      <c r="T27" s="16"/>
      <c r="U27" s="16"/>
      <c r="V27" s="16"/>
    </row>
    <row r="28" spans="1:22" s="1" customFormat="1" ht="13.5" customHeight="1">
      <c r="A28" s="10"/>
      <c r="B28" s="110"/>
      <c r="C28" s="23" t="s">
        <v>2</v>
      </c>
      <c r="D28" s="7">
        <f>$D$24*$D$25*(D26/1000)*$D$23</f>
        <v>0</v>
      </c>
      <c r="E28" s="30" t="s">
        <v>4</v>
      </c>
      <c r="F28" s="13"/>
      <c r="G28" s="11"/>
      <c r="H28" s="11"/>
      <c r="I28" s="11"/>
      <c r="J28" s="11"/>
      <c r="K28" s="11"/>
      <c r="L28" s="11"/>
      <c r="M28" s="11"/>
      <c r="N28" s="11"/>
      <c r="O28" s="11"/>
      <c r="P28" s="11"/>
      <c r="Q28" s="11"/>
      <c r="R28" s="11"/>
      <c r="S28" s="16"/>
      <c r="T28" s="16"/>
      <c r="U28" s="16"/>
      <c r="V28" s="16"/>
    </row>
    <row r="29" spans="1:22" s="1" customFormat="1" ht="12.75">
      <c r="A29" s="10"/>
      <c r="B29" s="20"/>
      <c r="C29" s="27"/>
      <c r="D29" s="15"/>
      <c r="E29" s="31"/>
      <c r="F29" s="13"/>
      <c r="G29" s="11"/>
      <c r="H29" s="11"/>
      <c r="I29" s="11"/>
      <c r="J29" s="11"/>
      <c r="K29" s="11"/>
      <c r="L29" s="11"/>
      <c r="M29" s="11"/>
      <c r="N29" s="11"/>
      <c r="O29" s="11"/>
      <c r="P29" s="11"/>
      <c r="Q29" s="11"/>
      <c r="R29" s="11"/>
      <c r="S29" s="16"/>
      <c r="T29" s="16"/>
      <c r="U29" s="16"/>
      <c r="V29" s="16"/>
    </row>
    <row r="30" spans="1:22" s="1" customFormat="1" ht="13.5">
      <c r="A30" s="10"/>
      <c r="B30" s="97" t="s">
        <v>25</v>
      </c>
      <c r="C30" s="21" t="s">
        <v>23</v>
      </c>
      <c r="D30" s="54">
        <f>$D$14+$D$20+$D$27</f>
        <v>0.15352399139291134</v>
      </c>
      <c r="E30" s="28" t="s">
        <v>38</v>
      </c>
      <c r="F30" s="12"/>
      <c r="G30" s="11"/>
      <c r="H30" s="11"/>
      <c r="I30" s="11"/>
      <c r="J30" s="11"/>
      <c r="K30" s="11"/>
      <c r="L30" s="11"/>
      <c r="M30" s="11"/>
      <c r="N30" s="11"/>
      <c r="O30" s="11"/>
      <c r="P30" s="11"/>
      <c r="Q30" s="11"/>
      <c r="R30" s="11"/>
      <c r="S30" s="16"/>
      <c r="T30" s="16"/>
      <c r="U30" s="16"/>
      <c r="V30" s="16"/>
    </row>
    <row r="31" spans="1:22" s="1" customFormat="1" ht="12.75">
      <c r="A31" s="10"/>
      <c r="B31" s="98"/>
      <c r="C31" s="23" t="s">
        <v>2</v>
      </c>
      <c r="D31" s="7">
        <f>$D$15+$D$21+$D$28</f>
        <v>6.963170872319999</v>
      </c>
      <c r="E31" s="30" t="s">
        <v>4</v>
      </c>
      <c r="F31" s="11"/>
      <c r="G31" s="11"/>
      <c r="H31" s="11"/>
      <c r="I31" s="11"/>
      <c r="J31" s="11"/>
      <c r="K31" s="11"/>
      <c r="L31" s="11"/>
      <c r="M31" s="11"/>
      <c r="N31" s="11"/>
      <c r="O31" s="11"/>
      <c r="P31" s="11"/>
      <c r="Q31" s="11"/>
      <c r="R31" s="11"/>
      <c r="S31" s="16"/>
      <c r="T31" s="16"/>
      <c r="U31" s="16"/>
      <c r="V31" s="16"/>
    </row>
    <row r="32" spans="1:22" s="1" customFormat="1" ht="12.75">
      <c r="A32" s="10"/>
      <c r="B32" s="20"/>
      <c r="C32" s="27"/>
      <c r="D32" s="15"/>
      <c r="E32" s="31"/>
      <c r="F32" s="11"/>
      <c r="G32" s="11"/>
      <c r="H32" s="11"/>
      <c r="I32" s="11"/>
      <c r="J32" s="11"/>
      <c r="K32" s="11"/>
      <c r="L32" s="11"/>
      <c r="M32" s="11"/>
      <c r="N32" s="11"/>
      <c r="O32" s="11"/>
      <c r="P32" s="11"/>
      <c r="Q32" s="11"/>
      <c r="R32" s="11"/>
      <c r="S32" s="16"/>
      <c r="T32" s="16"/>
      <c r="U32" s="16"/>
      <c r="V32" s="16"/>
    </row>
    <row r="33" spans="1:22" s="1" customFormat="1" ht="12.75">
      <c r="A33" s="10"/>
      <c r="B33" s="97" t="s">
        <v>33</v>
      </c>
      <c r="C33" s="21" t="s">
        <v>32</v>
      </c>
      <c r="D33" s="8">
        <f>($D$4*0.63)/$D$6</f>
        <v>882</v>
      </c>
      <c r="E33" s="28" t="s">
        <v>35</v>
      </c>
      <c r="F33" s="11"/>
      <c r="G33" s="11"/>
      <c r="H33" s="11"/>
      <c r="I33" s="11"/>
      <c r="J33" s="11"/>
      <c r="K33" s="11"/>
      <c r="L33" s="11"/>
      <c r="M33" s="11"/>
      <c r="N33" s="11"/>
      <c r="O33" s="11"/>
      <c r="P33" s="11"/>
      <c r="Q33" s="11"/>
      <c r="R33" s="11"/>
      <c r="S33" s="16"/>
      <c r="T33" s="16"/>
      <c r="U33" s="16"/>
      <c r="V33" s="16"/>
    </row>
    <row r="34" spans="1:22" s="1" customFormat="1" ht="12.75">
      <c r="A34" s="10"/>
      <c r="B34" s="99"/>
      <c r="C34" s="22" t="s">
        <v>6</v>
      </c>
      <c r="D34" s="8">
        <f>0.5*$D$30*($D$33*0.105)^2</f>
        <v>658.3578611103696</v>
      </c>
      <c r="E34" s="29" t="s">
        <v>8</v>
      </c>
      <c r="F34" s="11"/>
      <c r="G34" s="103" t="s">
        <v>34</v>
      </c>
      <c r="H34" s="103"/>
      <c r="I34" s="103"/>
      <c r="J34" s="103"/>
      <c r="K34" s="103"/>
      <c r="L34" s="103"/>
      <c r="M34" s="11"/>
      <c r="N34" s="11"/>
      <c r="O34" s="11"/>
      <c r="P34" s="11"/>
      <c r="Q34" s="11"/>
      <c r="R34" s="11"/>
      <c r="S34" s="16"/>
      <c r="T34" s="16"/>
      <c r="U34" s="16"/>
      <c r="V34" s="16"/>
    </row>
    <row r="35" spans="1:22" s="1" customFormat="1" ht="13.5" customHeight="1">
      <c r="A35" s="10"/>
      <c r="B35" s="99"/>
      <c r="C35" s="23" t="s">
        <v>7</v>
      </c>
      <c r="D35" s="7">
        <f>((($D$4/$D$6)*0.105)/($D$5*$D$6))*$D$30</f>
        <v>1.5045351156505313</v>
      </c>
      <c r="E35" s="30" t="s">
        <v>10</v>
      </c>
      <c r="F35" s="13"/>
      <c r="G35" s="107" t="s">
        <v>52</v>
      </c>
      <c r="H35" s="107"/>
      <c r="I35" s="107"/>
      <c r="J35" s="107"/>
      <c r="K35" s="107"/>
      <c r="L35" s="107"/>
      <c r="M35" s="11"/>
      <c r="N35" s="11"/>
      <c r="O35" s="11"/>
      <c r="P35" s="11"/>
      <c r="Q35" s="11"/>
      <c r="R35" s="11"/>
      <c r="S35" s="16"/>
      <c r="T35" s="16"/>
      <c r="U35" s="16"/>
      <c r="V35" s="16"/>
    </row>
    <row r="36" spans="1:22" s="1" customFormat="1" ht="12.75">
      <c r="A36" s="10"/>
      <c r="B36" s="99"/>
      <c r="C36" s="21" t="s">
        <v>9</v>
      </c>
      <c r="D36" s="8">
        <f>($D$4*0.95)/$D$6</f>
        <v>1330</v>
      </c>
      <c r="E36" s="28" t="s">
        <v>55</v>
      </c>
      <c r="F36" s="13"/>
      <c r="G36" s="16"/>
      <c r="H36" s="16"/>
      <c r="I36" s="16"/>
      <c r="J36" s="16"/>
      <c r="K36" s="16"/>
      <c r="L36" s="16"/>
      <c r="M36" s="11"/>
      <c r="N36" s="11"/>
      <c r="O36" s="11"/>
      <c r="P36" s="11"/>
      <c r="Q36" s="11"/>
      <c r="R36" s="11"/>
      <c r="S36" s="16"/>
      <c r="T36" s="16"/>
      <c r="U36" s="16"/>
      <c r="V36" s="16"/>
    </row>
    <row r="37" spans="1:22" ht="12.75">
      <c r="A37" s="16"/>
      <c r="B37" s="98"/>
      <c r="C37" s="23" t="s">
        <v>28</v>
      </c>
      <c r="D37" s="8">
        <f>0.5*$D$30*($D$36*0.105)^2</f>
        <v>1497.0218434167514</v>
      </c>
      <c r="E37" s="30" t="s">
        <v>11</v>
      </c>
      <c r="F37" s="16"/>
      <c r="G37" s="16"/>
      <c r="H37" s="16"/>
      <c r="I37" s="16"/>
      <c r="J37" s="16"/>
      <c r="K37" s="16"/>
      <c r="L37" s="16"/>
      <c r="M37" s="16"/>
      <c r="N37" s="16"/>
      <c r="O37" s="16"/>
      <c r="P37" s="16"/>
      <c r="Q37" s="16"/>
      <c r="R37" s="16"/>
      <c r="S37" s="16"/>
      <c r="T37" s="16"/>
      <c r="U37" s="16"/>
      <c r="V37" s="16"/>
    </row>
    <row r="38" spans="1:22" ht="12.75">
      <c r="A38" s="16"/>
      <c r="B38" s="11"/>
      <c r="C38" s="11"/>
      <c r="D38" s="11"/>
      <c r="E38" s="11"/>
      <c r="F38" s="16"/>
      <c r="G38" s="16"/>
      <c r="H38" s="16"/>
      <c r="I38" s="16"/>
      <c r="J38" s="16"/>
      <c r="K38" s="16"/>
      <c r="L38" s="16"/>
      <c r="M38" s="16"/>
      <c r="N38" s="16"/>
      <c r="O38" s="16"/>
      <c r="P38" s="16"/>
      <c r="Q38" s="16"/>
      <c r="R38" s="16"/>
      <c r="S38" s="16"/>
      <c r="T38" s="16"/>
      <c r="U38" s="16"/>
      <c r="V38" s="16"/>
    </row>
    <row r="39" spans="1:22" ht="12.75">
      <c r="A39" s="16"/>
      <c r="B39" s="97" t="s">
        <v>77</v>
      </c>
      <c r="C39" s="68" t="s">
        <v>86</v>
      </c>
      <c r="D39" s="3">
        <v>3</v>
      </c>
      <c r="E39" s="28" t="s">
        <v>81</v>
      </c>
      <c r="F39" s="16"/>
      <c r="G39" s="16"/>
      <c r="H39" s="16"/>
      <c r="I39" s="16"/>
      <c r="J39" s="16"/>
      <c r="K39" s="16"/>
      <c r="L39" s="16"/>
      <c r="M39" s="16"/>
      <c r="N39" s="16"/>
      <c r="O39" s="16"/>
      <c r="P39" s="16"/>
      <c r="Q39" s="16"/>
      <c r="R39" s="16"/>
      <c r="S39" s="16"/>
      <c r="T39" s="16"/>
      <c r="U39" s="16"/>
      <c r="V39" s="16"/>
    </row>
    <row r="40" spans="1:22" ht="12.75">
      <c r="A40" s="16"/>
      <c r="B40" s="99"/>
      <c r="C40" s="69" t="s">
        <v>84</v>
      </c>
      <c r="D40" s="3">
        <v>6</v>
      </c>
      <c r="E40" s="30" t="s">
        <v>85</v>
      </c>
      <c r="F40" s="16"/>
      <c r="G40" s="16"/>
      <c r="H40" s="16"/>
      <c r="I40" s="16"/>
      <c r="J40" s="16"/>
      <c r="K40" s="16"/>
      <c r="L40" s="16"/>
      <c r="M40" s="16"/>
      <c r="N40" s="16"/>
      <c r="O40" s="16"/>
      <c r="P40" s="16"/>
      <c r="Q40" s="16"/>
      <c r="R40" s="16"/>
      <c r="S40" s="16"/>
      <c r="T40" s="16"/>
      <c r="U40" s="16"/>
      <c r="V40" s="16"/>
    </row>
    <row r="41" spans="1:22" ht="12.75">
      <c r="A41" s="16"/>
      <c r="B41" s="98"/>
      <c r="C41" s="69" t="s">
        <v>87</v>
      </c>
      <c r="D41" s="7">
        <f>(D37/(1800*D8))*D40+(D7*D39/60)</f>
        <v>0.3829197004745488</v>
      </c>
      <c r="E41" s="30" t="s">
        <v>82</v>
      </c>
      <c r="F41" s="16"/>
      <c r="G41" s="16"/>
      <c r="H41" s="16"/>
      <c r="I41" s="16"/>
      <c r="J41" s="16"/>
      <c r="K41" s="16"/>
      <c r="L41" s="16"/>
      <c r="M41" s="16"/>
      <c r="N41" s="16"/>
      <c r="O41" s="16"/>
      <c r="P41" s="16"/>
      <c r="Q41" s="16"/>
      <c r="R41" s="16"/>
      <c r="S41" s="16"/>
      <c r="T41" s="16"/>
      <c r="U41" s="16"/>
      <c r="V41" s="16"/>
    </row>
    <row r="42" spans="1:22" ht="12.75">
      <c r="A42" s="16"/>
      <c r="B42" s="101" t="s">
        <v>83</v>
      </c>
      <c r="C42" s="101"/>
      <c r="D42" s="101"/>
      <c r="E42" s="101"/>
      <c r="F42" s="16"/>
      <c r="G42" s="16"/>
      <c r="H42" s="16"/>
      <c r="I42" s="16"/>
      <c r="J42" s="16"/>
      <c r="K42" s="16"/>
      <c r="L42" s="16"/>
      <c r="M42" s="16"/>
      <c r="N42" s="16"/>
      <c r="O42" s="16"/>
      <c r="P42" s="16"/>
      <c r="Q42" s="16"/>
      <c r="R42" s="16"/>
      <c r="S42" s="16"/>
      <c r="T42" s="16"/>
      <c r="U42" s="16"/>
      <c r="V42" s="16"/>
    </row>
    <row r="43" spans="1:22" ht="12.75">
      <c r="A43" s="16"/>
      <c r="B43" s="16"/>
      <c r="C43" s="16"/>
      <c r="D43" s="16"/>
      <c r="E43" s="16"/>
      <c r="F43" s="16"/>
      <c r="G43" s="16"/>
      <c r="H43" s="16"/>
      <c r="I43" s="16"/>
      <c r="J43" s="16"/>
      <c r="K43" s="16"/>
      <c r="L43" s="16"/>
      <c r="M43" s="16"/>
      <c r="N43" s="16"/>
      <c r="O43" s="16"/>
      <c r="P43" s="16"/>
      <c r="Q43" s="16"/>
      <c r="R43" s="16"/>
      <c r="S43" s="16"/>
      <c r="T43" s="16"/>
      <c r="U43" s="16"/>
      <c r="V43" s="16"/>
    </row>
    <row r="44" spans="1:22" ht="12.75">
      <c r="A44" s="16"/>
      <c r="B44" s="16"/>
      <c r="C44" s="16"/>
      <c r="D44" s="16"/>
      <c r="E44" s="16"/>
      <c r="F44" s="16"/>
      <c r="G44" s="16"/>
      <c r="H44" s="16"/>
      <c r="I44" s="67"/>
      <c r="J44" s="16"/>
      <c r="K44" s="16"/>
      <c r="L44" s="16"/>
      <c r="M44" s="16"/>
      <c r="N44" s="16"/>
      <c r="O44" s="16"/>
      <c r="P44" s="16"/>
      <c r="Q44" s="16"/>
      <c r="R44" s="16"/>
      <c r="S44" s="16"/>
      <c r="T44" s="16"/>
      <c r="U44" s="16"/>
      <c r="V44" s="16"/>
    </row>
    <row r="45" spans="1:22" ht="12.75">
      <c r="A45" s="16"/>
      <c r="B45" s="16"/>
      <c r="C45" s="16"/>
      <c r="D45" s="16"/>
      <c r="E45" s="16"/>
      <c r="F45" s="16"/>
      <c r="G45" s="16"/>
      <c r="H45" s="16"/>
      <c r="I45" s="16"/>
      <c r="J45" s="16"/>
      <c r="K45" s="16"/>
      <c r="L45" s="16"/>
      <c r="M45" s="16"/>
      <c r="N45" s="16"/>
      <c r="O45" s="16"/>
      <c r="P45" s="16"/>
      <c r="Q45" s="16"/>
      <c r="R45" s="16"/>
      <c r="S45" s="16"/>
      <c r="T45" s="16"/>
      <c r="U45" s="16"/>
      <c r="V45" s="16"/>
    </row>
    <row r="46" spans="1:22" ht="12.75">
      <c r="A46" s="16"/>
      <c r="B46" s="16"/>
      <c r="C46" s="16"/>
      <c r="D46" s="16"/>
      <c r="E46" s="16"/>
      <c r="F46" s="16"/>
      <c r="G46" s="11"/>
      <c r="H46" s="11"/>
      <c r="I46" s="11"/>
      <c r="J46" s="11"/>
      <c r="K46" s="11"/>
      <c r="L46" s="11"/>
      <c r="M46" s="16"/>
      <c r="N46" s="16"/>
      <c r="O46" s="16"/>
      <c r="P46" s="16"/>
      <c r="Q46" s="16"/>
      <c r="R46" s="16"/>
      <c r="S46" s="16"/>
      <c r="T46" s="16"/>
      <c r="U46" s="16"/>
      <c r="V46" s="16"/>
    </row>
    <row r="47" spans="1:22" ht="12.75">
      <c r="A47" s="16"/>
      <c r="B47" s="16"/>
      <c r="C47" s="16"/>
      <c r="D47" s="16"/>
      <c r="E47" s="66"/>
      <c r="F47" s="16"/>
      <c r="G47" s="16"/>
      <c r="H47" s="16"/>
      <c r="I47" s="16"/>
      <c r="J47" s="16"/>
      <c r="K47" s="16"/>
      <c r="L47" s="16"/>
      <c r="M47" s="16"/>
      <c r="N47" s="16"/>
      <c r="O47" s="16"/>
      <c r="P47" s="16"/>
      <c r="Q47" s="16"/>
      <c r="R47" s="16"/>
      <c r="S47" s="16"/>
      <c r="T47" s="16"/>
      <c r="U47" s="16"/>
      <c r="V47" s="16"/>
    </row>
    <row r="48" spans="1:22" ht="12.75">
      <c r="A48" s="16"/>
      <c r="B48" s="16"/>
      <c r="C48" s="16"/>
      <c r="D48" s="16"/>
      <c r="E48" s="16"/>
      <c r="F48" s="16"/>
      <c r="G48" s="16"/>
      <c r="H48" s="16"/>
      <c r="I48" s="16"/>
      <c r="J48" s="16"/>
      <c r="K48" s="16"/>
      <c r="L48" s="16"/>
      <c r="M48" s="16"/>
      <c r="N48" s="16"/>
      <c r="O48" s="16"/>
      <c r="P48" s="16"/>
      <c r="Q48" s="16"/>
      <c r="R48" s="16"/>
      <c r="S48" s="16"/>
      <c r="T48" s="16"/>
      <c r="U48" s="16"/>
      <c r="V48" s="16"/>
    </row>
    <row r="49" spans="1:22" ht="12.75">
      <c r="A49" s="16"/>
      <c r="B49" s="16"/>
      <c r="C49" s="16"/>
      <c r="D49" s="16"/>
      <c r="E49" s="16"/>
      <c r="F49" s="16"/>
      <c r="G49" s="16"/>
      <c r="H49" s="16"/>
      <c r="I49" s="16"/>
      <c r="J49" s="16"/>
      <c r="K49" s="16"/>
      <c r="L49" s="16"/>
      <c r="M49" s="16"/>
      <c r="N49" s="16"/>
      <c r="O49" s="16"/>
      <c r="P49" s="16"/>
      <c r="Q49" s="16"/>
      <c r="R49" s="16"/>
      <c r="S49" s="16"/>
      <c r="T49" s="16"/>
      <c r="U49" s="16"/>
      <c r="V49" s="16"/>
    </row>
    <row r="50" spans="1:22" ht="12.75">
      <c r="A50" s="16"/>
      <c r="B50" s="16"/>
      <c r="C50" s="16"/>
      <c r="D50" s="16"/>
      <c r="E50" s="16"/>
      <c r="F50" s="16"/>
      <c r="G50" s="16"/>
      <c r="H50" s="16"/>
      <c r="I50" s="16"/>
      <c r="J50" s="16"/>
      <c r="K50" s="16"/>
      <c r="L50" s="16"/>
      <c r="M50" s="16"/>
      <c r="N50" s="16"/>
      <c r="O50" s="16"/>
      <c r="P50" s="16"/>
      <c r="Q50" s="16"/>
      <c r="R50" s="16"/>
      <c r="S50" s="16"/>
      <c r="T50" s="16"/>
      <c r="U50" s="16"/>
      <c r="V50" s="16"/>
    </row>
    <row r="51" spans="1:22" ht="12.75">
      <c r="A51" s="16"/>
      <c r="B51" s="16"/>
      <c r="C51" s="16"/>
      <c r="D51" s="16"/>
      <c r="E51" s="16"/>
      <c r="F51" s="16"/>
      <c r="G51" s="16"/>
      <c r="H51" s="16"/>
      <c r="I51" s="16"/>
      <c r="J51" s="16"/>
      <c r="K51" s="16"/>
      <c r="L51" s="16"/>
      <c r="M51" s="16"/>
      <c r="N51" s="16"/>
      <c r="O51" s="16"/>
      <c r="P51" s="16"/>
      <c r="Q51" s="16"/>
      <c r="R51" s="16"/>
      <c r="S51" s="16"/>
      <c r="T51" s="16"/>
      <c r="U51" s="16"/>
      <c r="V51" s="16"/>
    </row>
    <row r="52" spans="1:22" ht="12.75">
      <c r="A52" s="16"/>
      <c r="B52" s="16"/>
      <c r="C52" s="16"/>
      <c r="D52" s="16"/>
      <c r="E52" s="16"/>
      <c r="F52" s="16"/>
      <c r="G52" s="16"/>
      <c r="H52" s="16"/>
      <c r="I52" s="16"/>
      <c r="J52" s="16"/>
      <c r="K52" s="16"/>
      <c r="L52" s="16"/>
      <c r="M52" s="16"/>
      <c r="N52" s="16"/>
      <c r="O52" s="16"/>
      <c r="P52" s="16"/>
      <c r="Q52" s="16"/>
      <c r="R52" s="16"/>
      <c r="S52" s="16"/>
      <c r="T52" s="16"/>
      <c r="U52" s="16"/>
      <c r="V52" s="16"/>
    </row>
    <row r="53" spans="1:22" ht="12.75">
      <c r="A53" s="16"/>
      <c r="B53" s="16"/>
      <c r="C53" s="16"/>
      <c r="D53" s="16"/>
      <c r="E53" s="16"/>
      <c r="F53" s="16"/>
      <c r="G53" s="16"/>
      <c r="H53" s="16"/>
      <c r="I53" s="16"/>
      <c r="J53" s="16"/>
      <c r="K53" s="16"/>
      <c r="L53" s="16"/>
      <c r="M53" s="16"/>
      <c r="N53" s="16"/>
      <c r="O53" s="16"/>
      <c r="P53" s="16"/>
      <c r="Q53" s="16"/>
      <c r="R53" s="16"/>
      <c r="S53" s="16"/>
      <c r="T53" s="16"/>
      <c r="U53" s="16"/>
      <c r="V53" s="16"/>
    </row>
    <row r="54" spans="1:22" ht="12.75">
      <c r="A54" s="16"/>
      <c r="B54" s="16"/>
      <c r="C54" s="16"/>
      <c r="D54" s="16"/>
      <c r="E54" s="16"/>
      <c r="F54" s="16"/>
      <c r="G54" s="16"/>
      <c r="H54" s="16"/>
      <c r="I54" s="16"/>
      <c r="J54" s="16"/>
      <c r="K54" s="16"/>
      <c r="L54" s="16"/>
      <c r="M54" s="16"/>
      <c r="N54" s="16"/>
      <c r="O54" s="16"/>
      <c r="P54" s="16"/>
      <c r="Q54" s="16"/>
      <c r="R54" s="16"/>
      <c r="S54" s="16"/>
      <c r="T54" s="16"/>
      <c r="U54" s="16"/>
      <c r="V54" s="16"/>
    </row>
    <row r="55" spans="1:22" ht="12.75">
      <c r="A55" s="16"/>
      <c r="B55" s="16"/>
      <c r="C55" s="16"/>
      <c r="D55" s="16"/>
      <c r="E55" s="16"/>
      <c r="F55" s="16"/>
      <c r="G55" s="16"/>
      <c r="H55" s="16"/>
      <c r="I55" s="16"/>
      <c r="J55" s="16"/>
      <c r="K55" s="16"/>
      <c r="L55" s="16"/>
      <c r="M55" s="16"/>
      <c r="N55" s="16"/>
      <c r="O55" s="16"/>
      <c r="P55" s="16"/>
      <c r="Q55" s="16"/>
      <c r="R55" s="16"/>
      <c r="S55" s="16"/>
      <c r="T55" s="16"/>
      <c r="U55" s="16"/>
      <c r="V55" s="16"/>
    </row>
    <row r="56" spans="1:22" ht="12.75">
      <c r="A56" s="16"/>
      <c r="B56" s="16"/>
      <c r="C56" s="16"/>
      <c r="D56" s="16"/>
      <c r="E56" s="16"/>
      <c r="F56" s="16"/>
      <c r="G56" s="16"/>
      <c r="H56" s="16"/>
      <c r="I56" s="16"/>
      <c r="J56" s="16"/>
      <c r="K56" s="16"/>
      <c r="L56" s="16"/>
      <c r="M56" s="16"/>
      <c r="N56" s="16"/>
      <c r="O56" s="16"/>
      <c r="P56" s="16"/>
      <c r="Q56" s="16"/>
      <c r="R56" s="16"/>
      <c r="S56" s="16"/>
      <c r="T56" s="16"/>
      <c r="U56" s="16"/>
      <c r="V56" s="16"/>
    </row>
    <row r="57" spans="1:22" ht="12.75">
      <c r="A57" s="16"/>
      <c r="B57" s="16"/>
      <c r="C57" s="16"/>
      <c r="D57" s="16"/>
      <c r="E57" s="16"/>
      <c r="F57" s="16"/>
      <c r="G57" s="16"/>
      <c r="H57" s="16"/>
      <c r="I57" s="16"/>
      <c r="J57" s="16"/>
      <c r="K57" s="16"/>
      <c r="L57" s="16"/>
      <c r="M57" s="16"/>
      <c r="N57" s="16"/>
      <c r="O57" s="16"/>
      <c r="P57" s="16"/>
      <c r="Q57" s="16"/>
      <c r="R57" s="16"/>
      <c r="S57" s="16"/>
      <c r="T57" s="16"/>
      <c r="U57" s="16"/>
      <c r="V57" s="16"/>
    </row>
    <row r="58" spans="1:22" ht="12.75">
      <c r="A58" s="16"/>
      <c r="B58" s="16"/>
      <c r="C58" s="16"/>
      <c r="D58" s="16"/>
      <c r="E58" s="16"/>
      <c r="F58" s="16"/>
      <c r="G58" s="16"/>
      <c r="H58" s="16"/>
      <c r="I58" s="16"/>
      <c r="J58" s="16"/>
      <c r="K58" s="16"/>
      <c r="L58" s="16"/>
      <c r="M58" s="16"/>
      <c r="N58" s="16"/>
      <c r="O58" s="16"/>
      <c r="P58" s="16"/>
      <c r="Q58" s="16"/>
      <c r="R58" s="16"/>
      <c r="S58" s="16"/>
      <c r="T58" s="16"/>
      <c r="U58" s="16"/>
      <c r="V58" s="16"/>
    </row>
    <row r="59" spans="1:22" ht="12.75">
      <c r="A59" s="16"/>
      <c r="B59" s="16"/>
      <c r="C59" s="16"/>
      <c r="D59" s="16"/>
      <c r="E59" s="16"/>
      <c r="F59" s="16"/>
      <c r="G59" s="16"/>
      <c r="H59" s="16"/>
      <c r="I59" s="16"/>
      <c r="J59" s="16"/>
      <c r="K59" s="16"/>
      <c r="L59" s="16"/>
      <c r="M59" s="16"/>
      <c r="N59" s="16"/>
      <c r="O59" s="16"/>
      <c r="P59" s="16"/>
      <c r="Q59" s="16"/>
      <c r="R59" s="16"/>
      <c r="S59" s="16"/>
      <c r="T59" s="16"/>
      <c r="U59" s="16"/>
      <c r="V59" s="16"/>
    </row>
    <row r="60" spans="1:22" ht="12.75">
      <c r="A60" s="16"/>
      <c r="B60" s="16"/>
      <c r="C60" s="16"/>
      <c r="D60" s="16"/>
      <c r="E60" s="16"/>
      <c r="F60" s="16"/>
      <c r="G60" s="16"/>
      <c r="H60" s="16"/>
      <c r="I60" s="16"/>
      <c r="J60" s="16"/>
      <c r="K60" s="16"/>
      <c r="L60" s="16"/>
      <c r="M60" s="16"/>
      <c r="N60" s="16"/>
      <c r="O60" s="16"/>
      <c r="P60" s="16"/>
      <c r="Q60" s="16"/>
      <c r="R60" s="16"/>
      <c r="S60" s="16"/>
      <c r="T60" s="16"/>
      <c r="U60" s="16"/>
      <c r="V60" s="16"/>
    </row>
    <row r="61" spans="2:5" ht="12.75">
      <c r="B61" s="16"/>
      <c r="C61" s="16"/>
      <c r="D61" s="16"/>
      <c r="E61" s="16"/>
    </row>
    <row r="62" spans="2:5" ht="12.75">
      <c r="B62" s="16"/>
      <c r="C62" s="16"/>
      <c r="D62" s="16"/>
      <c r="E62" s="16"/>
    </row>
  </sheetData>
  <sheetProtection/>
  <mergeCells count="13">
    <mergeCell ref="K4:L4"/>
    <mergeCell ref="G34:L34"/>
    <mergeCell ref="B2:L2"/>
    <mergeCell ref="G35:L35"/>
    <mergeCell ref="B10:B15"/>
    <mergeCell ref="B17:B21"/>
    <mergeCell ref="B23:B28"/>
    <mergeCell ref="B30:B31"/>
    <mergeCell ref="B4:B8"/>
    <mergeCell ref="C9:E9"/>
    <mergeCell ref="B42:E42"/>
    <mergeCell ref="B33:B37"/>
    <mergeCell ref="B39:B41"/>
  </mergeCells>
  <hyperlinks>
    <hyperlink ref="G35:L35" r:id="rId1" display="Run Amok Combat Robotics"/>
  </hyperlinks>
  <printOptions horizontalCentered="1" verticalCentered="1"/>
  <pageMargins left="0.5" right="0.5" top="1" bottom="1" header="0.5" footer="0.5"/>
  <pageSetup horizontalDpi="600" verticalDpi="600" orientation="landscape" r:id="rId3"/>
  <drawing r:id="rId2"/>
</worksheet>
</file>

<file path=xl/worksheets/sheet3.xml><?xml version="1.0" encoding="utf-8"?>
<worksheet xmlns="http://schemas.openxmlformats.org/spreadsheetml/2006/main" xmlns:r="http://schemas.openxmlformats.org/officeDocument/2006/relationships">
  <sheetPr codeName="Sheet3"/>
  <dimension ref="A1:F24"/>
  <sheetViews>
    <sheetView tabSelected="1" zoomScalePageLayoutView="0" workbookViewId="0" topLeftCell="A1">
      <selection activeCell="F38" sqref="F38"/>
    </sheetView>
  </sheetViews>
  <sheetFormatPr defaultColWidth="9.140625" defaultRowHeight="12.75"/>
  <cols>
    <col min="1" max="1" width="7.421875" style="0" bestFit="1" customWidth="1"/>
    <col min="2" max="2" width="13.140625" style="0" bestFit="1" customWidth="1"/>
    <col min="3" max="3" width="9.57421875" style="0" customWidth="1"/>
    <col min="6" max="6" width="12.421875" style="0" bestFit="1" customWidth="1"/>
  </cols>
  <sheetData>
    <row r="1" spans="2:4" ht="12.75">
      <c r="B1" s="51" t="s">
        <v>40</v>
      </c>
      <c r="C1" s="51" t="s">
        <v>41</v>
      </c>
      <c r="D1" s="51" t="s">
        <v>43</v>
      </c>
    </row>
    <row r="2" spans="2:4" ht="12.75">
      <c r="B2" s="49">
        <f>Calculations!D35</f>
        <v>1.5045351156505313</v>
      </c>
      <c r="C2" s="50">
        <f>Calculations!D4/Calculations!D6</f>
        <v>1400</v>
      </c>
      <c r="D2" s="49">
        <f>Calculations!$D$30</f>
        <v>0.15352399139291134</v>
      </c>
    </row>
    <row r="4" spans="1:4" ht="12.75">
      <c r="A4" s="51" t="s">
        <v>42</v>
      </c>
      <c r="B4" s="51" t="s">
        <v>39</v>
      </c>
      <c r="C4" s="51" t="s">
        <v>0</v>
      </c>
      <c r="D4" s="51" t="s">
        <v>44</v>
      </c>
    </row>
    <row r="5" spans="1:4" ht="12.75">
      <c r="A5" s="52">
        <v>0</v>
      </c>
      <c r="B5" s="49">
        <f aca="true" t="shared" si="0" ref="B5:B24">-($B$2*LN(1-A5))</f>
        <v>0</v>
      </c>
      <c r="C5" s="50">
        <f aca="true" t="shared" si="1" ref="C5:C24">$C$2*A5</f>
        <v>0</v>
      </c>
      <c r="D5" s="53">
        <f aca="true" t="shared" si="2" ref="D5:D24">0.5*$D$2*(C5*0.105)^2</f>
        <v>0</v>
      </c>
    </row>
    <row r="6" spans="1:4" ht="12.75">
      <c r="A6" s="52">
        <v>0.05</v>
      </c>
      <c r="B6" s="49">
        <f t="shared" si="0"/>
        <v>0.07717256260347016</v>
      </c>
      <c r="C6" s="50">
        <f t="shared" si="1"/>
        <v>70</v>
      </c>
      <c r="D6" s="53">
        <f t="shared" si="2"/>
        <v>4.146874912511776</v>
      </c>
    </row>
    <row r="7" spans="1:4" ht="12.75">
      <c r="A7" s="52">
        <v>0.1</v>
      </c>
      <c r="B7" s="49">
        <f t="shared" si="0"/>
        <v>0.15851859561024728</v>
      </c>
      <c r="C7" s="50">
        <f t="shared" si="1"/>
        <v>140</v>
      </c>
      <c r="D7" s="53">
        <f t="shared" si="2"/>
        <v>16.587499650047103</v>
      </c>
    </row>
    <row r="8" spans="1:4" ht="12.75">
      <c r="A8" s="52">
        <v>0.15</v>
      </c>
      <c r="B8" s="49">
        <f t="shared" si="0"/>
        <v>0.24451543638733536</v>
      </c>
      <c r="C8" s="50">
        <f t="shared" si="1"/>
        <v>210</v>
      </c>
      <c r="D8" s="53">
        <f t="shared" si="2"/>
        <v>37.32187421260599</v>
      </c>
    </row>
    <row r="9" spans="1:4" ht="12.75">
      <c r="A9" s="52">
        <v>0.2</v>
      </c>
      <c r="B9" s="49">
        <f t="shared" si="0"/>
        <v>0.3357273087831948</v>
      </c>
      <c r="C9" s="50">
        <f t="shared" si="1"/>
        <v>280</v>
      </c>
      <c r="D9" s="53">
        <f t="shared" si="2"/>
        <v>66.34999860018841</v>
      </c>
    </row>
    <row r="10" spans="1:4" ht="12.75">
      <c r="A10" s="52">
        <v>0.25</v>
      </c>
      <c r="B10" s="49">
        <f t="shared" si="0"/>
        <v>0.4328277801468247</v>
      </c>
      <c r="C10" s="50">
        <f t="shared" si="1"/>
        <v>350</v>
      </c>
      <c r="D10" s="53">
        <f t="shared" si="2"/>
        <v>103.6718728127944</v>
      </c>
    </row>
    <row r="11" spans="1:4" ht="12.75">
      <c r="A11" s="52">
        <v>0.3</v>
      </c>
      <c r="B11" s="49">
        <f t="shared" si="0"/>
        <v>0.5366299780285076</v>
      </c>
      <c r="C11" s="50">
        <f t="shared" si="1"/>
        <v>420</v>
      </c>
      <c r="D11" s="53">
        <f t="shared" si="2"/>
        <v>149.28749685042396</v>
      </c>
    </row>
    <row r="12" spans="1:4" ht="12.75">
      <c r="A12" s="52">
        <v>0.35</v>
      </c>
      <c r="B12" s="49">
        <f t="shared" si="0"/>
        <v>0.6481280244834338</v>
      </c>
      <c r="C12" s="50">
        <f t="shared" si="1"/>
        <v>489.99999999999994</v>
      </c>
      <c r="D12" s="53">
        <f t="shared" si="2"/>
        <v>203.19687071307698</v>
      </c>
    </row>
    <row r="13" spans="1:4" ht="12.75">
      <c r="A13" s="52">
        <v>0.4</v>
      </c>
      <c r="B13" s="49">
        <f t="shared" si="0"/>
        <v>0.7685550889300197</v>
      </c>
      <c r="C13" s="50">
        <f t="shared" si="1"/>
        <v>560</v>
      </c>
      <c r="D13" s="53">
        <f t="shared" si="2"/>
        <v>265.39999440075366</v>
      </c>
    </row>
    <row r="14" spans="1:4" ht="12.75">
      <c r="A14" s="52">
        <v>0.45</v>
      </c>
      <c r="B14" s="49">
        <f t="shared" si="0"/>
        <v>0.8994667610720242</v>
      </c>
      <c r="C14" s="50">
        <f t="shared" si="1"/>
        <v>630</v>
      </c>
      <c r="D14" s="53">
        <f t="shared" si="2"/>
        <v>335.89686791345383</v>
      </c>
    </row>
    <row r="15" spans="1:4" ht="12.75">
      <c r="A15" s="52">
        <v>0.5</v>
      </c>
      <c r="B15" s="49">
        <f t="shared" si="0"/>
        <v>1.042864273466597</v>
      </c>
      <c r="C15" s="50">
        <f t="shared" si="1"/>
        <v>700</v>
      </c>
      <c r="D15" s="53">
        <f t="shared" si="2"/>
        <v>414.6874912511776</v>
      </c>
    </row>
    <row r="16" spans="1:4" ht="12.75">
      <c r="A16" s="52">
        <v>0.55</v>
      </c>
      <c r="B16" s="49">
        <f t="shared" si="0"/>
        <v>1.2013828690768444</v>
      </c>
      <c r="C16" s="50">
        <f t="shared" si="1"/>
        <v>770.0000000000001</v>
      </c>
      <c r="D16" s="53">
        <f t="shared" si="2"/>
        <v>501.7718644139251</v>
      </c>
    </row>
    <row r="17" spans="1:4" ht="12.75">
      <c r="A17" s="52">
        <v>0.6</v>
      </c>
      <c r="B17" s="49">
        <f t="shared" si="0"/>
        <v>1.3785915822497918</v>
      </c>
      <c r="C17" s="50">
        <f t="shared" si="1"/>
        <v>840</v>
      </c>
      <c r="D17" s="53">
        <f t="shared" si="2"/>
        <v>597.1499874016959</v>
      </c>
    </row>
    <row r="18" spans="1:4" ht="12.75">
      <c r="A18" s="52">
        <v>0.65</v>
      </c>
      <c r="B18" s="49">
        <f t="shared" si="0"/>
        <v>1.5794942514951047</v>
      </c>
      <c r="C18" s="50">
        <f t="shared" si="1"/>
        <v>910</v>
      </c>
      <c r="D18" s="53">
        <f t="shared" si="2"/>
        <v>700.8218602144902</v>
      </c>
    </row>
    <row r="19" spans="1:4" ht="12.75">
      <c r="A19" s="52">
        <v>0.7</v>
      </c>
      <c r="B19" s="49">
        <f t="shared" si="0"/>
        <v>1.8114193623966164</v>
      </c>
      <c r="C19" s="50">
        <f t="shared" si="1"/>
        <v>979.9999999999999</v>
      </c>
      <c r="D19" s="53">
        <f t="shared" si="2"/>
        <v>812.7874828523079</v>
      </c>
    </row>
    <row r="20" spans="1:4" ht="12.75">
      <c r="A20" s="52">
        <v>0.75</v>
      </c>
      <c r="B20" s="49">
        <f t="shared" si="0"/>
        <v>2.085728546933194</v>
      </c>
      <c r="C20" s="50">
        <f t="shared" si="1"/>
        <v>1050</v>
      </c>
      <c r="D20" s="53">
        <f t="shared" si="2"/>
        <v>933.0468553151497</v>
      </c>
    </row>
    <row r="21" spans="1:4" ht="12.75">
      <c r="A21" s="52">
        <v>0.8</v>
      </c>
      <c r="B21" s="49">
        <f t="shared" si="0"/>
        <v>2.421455855716389</v>
      </c>
      <c r="C21" s="50">
        <f t="shared" si="1"/>
        <v>1120</v>
      </c>
      <c r="D21" s="53">
        <f t="shared" si="2"/>
        <v>1061.5999776030146</v>
      </c>
    </row>
    <row r="22" spans="1:6" ht="12.75">
      <c r="A22" s="52">
        <v>0.85</v>
      </c>
      <c r="B22" s="49">
        <f t="shared" si="0"/>
        <v>2.8542836358632133</v>
      </c>
      <c r="C22" s="50">
        <f t="shared" si="1"/>
        <v>1190</v>
      </c>
      <c r="D22" s="53">
        <f t="shared" si="2"/>
        <v>1198.4468497159032</v>
      </c>
      <c r="E22" s="36"/>
      <c r="F22" s="37"/>
    </row>
    <row r="23" spans="1:4" ht="12.75">
      <c r="A23" s="52">
        <v>0.9</v>
      </c>
      <c r="B23" s="49">
        <f t="shared" si="0"/>
        <v>3.4643201291829864</v>
      </c>
      <c r="C23" s="50">
        <f t="shared" si="1"/>
        <v>1260</v>
      </c>
      <c r="D23" s="53">
        <f t="shared" si="2"/>
        <v>1343.5874716538153</v>
      </c>
    </row>
    <row r="24" spans="1:4" ht="12.75">
      <c r="A24" s="52">
        <v>0.95</v>
      </c>
      <c r="B24" s="49">
        <f t="shared" si="0"/>
        <v>4.507184402649582</v>
      </c>
      <c r="C24" s="50">
        <f t="shared" si="1"/>
        <v>1330</v>
      </c>
      <c r="D24" s="53">
        <f t="shared" si="2"/>
        <v>1497.0218434167514</v>
      </c>
    </row>
    <row r="27" ht="12.75" customHeight="1"/>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odot26b</dc:creator>
  <cp:keywords/>
  <dc:description/>
  <cp:lastModifiedBy>ODOT User</cp:lastModifiedBy>
  <cp:lastPrinted>2007-02-09T00:44:08Z</cp:lastPrinted>
  <dcterms:created xsi:type="dcterms:W3CDTF">2006-05-16T21:03:43Z</dcterms:created>
  <dcterms:modified xsi:type="dcterms:W3CDTF">2015-06-03T16:43:31Z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